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ndusbpos.sharepoint.com/sites/DSUBusinessAffairs-2025-2026Budget/Shared Documents/NDUS Information/"/>
    </mc:Choice>
  </mc:AlternateContent>
  <xr:revisionPtr revIDLastSave="0" documentId="8_{89295FFD-A18C-4F35-904F-85C02EDAF642}" xr6:coauthVersionLast="47" xr6:coauthVersionMax="47" xr10:uidLastSave="{00000000-0000-0000-0000-000000000000}"/>
  <bookViews>
    <workbookView xWindow="-28920" yWindow="-105" windowWidth="29040" windowHeight="15720" xr2:uid="{00000000-000D-0000-FFFF-FFFF00000000}"/>
  </bookViews>
  <sheets>
    <sheet name="Cover Sheet" sheetId="8" r:id="rId1"/>
    <sheet name="2025-2026 Tuition" sheetId="9" state="hidden" r:id="rId2"/>
    <sheet name="2025-2026 Tuition Schedule" sheetId="12" r:id="rId3"/>
    <sheet name="Housing-Meal Plan" sheetId="2" r:id="rId4"/>
    <sheet name="Fee Schedule" sheetId="4" r:id="rId5"/>
    <sheet name="Request" sheetId="6" state="hidden" r:id="rId6"/>
    <sheet name="5-Year Info" sheetId="7" state="hidden" r:id="rId7"/>
    <sheet name="1%Incr Limit" sheetId="5" state="hidden" r:id="rId8"/>
    <sheet name="New Fee Request - Fire 200" sheetId="10" state="hidden" r:id="rId9"/>
    <sheet name="Fee Revision - Fire 101L-102L" sheetId="11" state="hidden" r:id="rId10"/>
  </sheets>
  <definedNames>
    <definedName name="_xlnm.Print_Area" localSheetId="1">'2025-2026 Tuition'!$A$1:$M$147</definedName>
    <definedName name="_xlnm.Print_Area" localSheetId="2">'2025-2026 Tuition Schedule'!$A$1:$AE$49</definedName>
    <definedName name="_xlnm.Print_Area" localSheetId="0">'Cover Sheet'!$A$1:$M$37</definedName>
    <definedName name="_xlnm.Print_Area" localSheetId="9">'Fee Revision - Fire 101L-102L'!$A$1:$D$49</definedName>
    <definedName name="_xlnm.Print_Area" localSheetId="4">'Fee Schedule'!$A$1:$R$161</definedName>
    <definedName name="_xlnm.Print_Area" localSheetId="3">'Housing-Meal Plan'!$A$1:$S$115</definedName>
    <definedName name="_xlnm.Print_Area">#REF!</definedName>
    <definedName name="_xlnm.Print_Titles" localSheetId="4">'Fee Schedule'!$8:$9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2" l="1"/>
  <c r="C30" i="12"/>
  <c r="S30" i="12" s="1"/>
  <c r="N11" i="2"/>
  <c r="N12" i="2"/>
  <c r="N13" i="2"/>
  <c r="N14" i="2"/>
  <c r="N15" i="2"/>
  <c r="N16" i="2"/>
  <c r="N10" i="2"/>
  <c r="O148" i="4"/>
  <c r="L148" i="4"/>
  <c r="P148" i="4" s="1"/>
  <c r="R148" i="4" s="1"/>
  <c r="H148" i="4"/>
  <c r="J148" i="4" s="1"/>
  <c r="C39" i="12"/>
  <c r="Y38" i="12"/>
  <c r="W38" i="12"/>
  <c r="U38" i="12"/>
  <c r="S38" i="12"/>
  <c r="Q38" i="12"/>
  <c r="O38" i="12"/>
  <c r="M38" i="12"/>
  <c r="K38" i="12"/>
  <c r="I38" i="12"/>
  <c r="G38" i="12"/>
  <c r="E38" i="12"/>
  <c r="Y37" i="12"/>
  <c r="W37" i="12"/>
  <c r="U37" i="12"/>
  <c r="S37" i="12"/>
  <c r="Q37" i="12"/>
  <c r="O37" i="12"/>
  <c r="M37" i="12"/>
  <c r="K37" i="12"/>
  <c r="I37" i="12"/>
  <c r="G37" i="12"/>
  <c r="E37" i="12"/>
  <c r="AA36" i="12"/>
  <c r="AA39" i="12" s="1"/>
  <c r="Y36" i="12"/>
  <c r="W36" i="12"/>
  <c r="U36" i="12"/>
  <c r="S36" i="12"/>
  <c r="Q36" i="12"/>
  <c r="O36" i="12"/>
  <c r="M36" i="12"/>
  <c r="K36" i="12"/>
  <c r="I36" i="12"/>
  <c r="G36" i="12"/>
  <c r="E36" i="12"/>
  <c r="C33" i="12"/>
  <c r="Y32" i="12"/>
  <c r="W32" i="12"/>
  <c r="U32" i="12"/>
  <c r="S32" i="12"/>
  <c r="Q32" i="12"/>
  <c r="O32" i="12"/>
  <c r="M32" i="12"/>
  <c r="K32" i="12"/>
  <c r="I32" i="12"/>
  <c r="G32" i="12"/>
  <c r="E32" i="12"/>
  <c r="Y31" i="12"/>
  <c r="W31" i="12"/>
  <c r="U31" i="12"/>
  <c r="S31" i="12"/>
  <c r="Q31" i="12"/>
  <c r="O31" i="12"/>
  <c r="M31" i="12"/>
  <c r="K31" i="12"/>
  <c r="I31" i="12"/>
  <c r="G31" i="12"/>
  <c r="E31" i="12"/>
  <c r="Y30" i="12"/>
  <c r="W30" i="12"/>
  <c r="U30" i="12"/>
  <c r="Q30" i="12"/>
  <c r="O30" i="12"/>
  <c r="M30" i="12"/>
  <c r="K30" i="12"/>
  <c r="I30" i="12"/>
  <c r="G30" i="12"/>
  <c r="E30" i="12"/>
  <c r="C27" i="12"/>
  <c r="Y26" i="12"/>
  <c r="W26" i="12"/>
  <c r="U26" i="12"/>
  <c r="S26" i="12"/>
  <c r="Q26" i="12"/>
  <c r="O26" i="12"/>
  <c r="M26" i="12"/>
  <c r="K26" i="12"/>
  <c r="I26" i="12"/>
  <c r="G26" i="12"/>
  <c r="E26" i="12"/>
  <c r="Y25" i="12"/>
  <c r="W25" i="12"/>
  <c r="U25" i="12"/>
  <c r="S25" i="12"/>
  <c r="Q25" i="12"/>
  <c r="O25" i="12"/>
  <c r="M25" i="12"/>
  <c r="K25" i="12"/>
  <c r="I25" i="12"/>
  <c r="G25" i="12"/>
  <c r="E25" i="12"/>
  <c r="Y24" i="12"/>
  <c r="AA24" i="12" s="1"/>
  <c r="W24" i="12"/>
  <c r="U24" i="12"/>
  <c r="S24" i="12"/>
  <c r="Q24" i="12"/>
  <c r="O24" i="12"/>
  <c r="M24" i="12"/>
  <c r="K24" i="12"/>
  <c r="I24" i="12"/>
  <c r="G24" i="12"/>
  <c r="E24" i="12"/>
  <c r="AE23" i="12"/>
  <c r="AC23" i="12"/>
  <c r="AA23" i="12"/>
  <c r="Y23" i="12"/>
  <c r="W23" i="12"/>
  <c r="U23" i="12"/>
  <c r="S23" i="12"/>
  <c r="Q23" i="12"/>
  <c r="O23" i="12"/>
  <c r="M23" i="12"/>
  <c r="K23" i="12"/>
  <c r="I23" i="12"/>
  <c r="G23" i="12"/>
  <c r="E23" i="12"/>
  <c r="C20" i="12"/>
  <c r="Y19" i="12"/>
  <c r="W19" i="12"/>
  <c r="U19" i="12"/>
  <c r="S19" i="12"/>
  <c r="Q19" i="12"/>
  <c r="O19" i="12"/>
  <c r="M19" i="12"/>
  <c r="K19" i="12"/>
  <c r="I19" i="12"/>
  <c r="G19" i="12"/>
  <c r="E19" i="12"/>
  <c r="Y18" i="12"/>
  <c r="W18" i="12"/>
  <c r="U18" i="12"/>
  <c r="S18" i="12"/>
  <c r="Q18" i="12"/>
  <c r="O18" i="12"/>
  <c r="M18" i="12"/>
  <c r="K18" i="12"/>
  <c r="I18" i="12"/>
  <c r="G18" i="12"/>
  <c r="E18" i="12"/>
  <c r="Y17" i="12"/>
  <c r="AA17" i="12" s="1"/>
  <c r="W17" i="12"/>
  <c r="U17" i="12"/>
  <c r="S17" i="12"/>
  <c r="Q17" i="12"/>
  <c r="O17" i="12"/>
  <c r="M17" i="12"/>
  <c r="K17" i="12"/>
  <c r="I17" i="12"/>
  <c r="G17" i="12"/>
  <c r="E17" i="12"/>
  <c r="Y16" i="12"/>
  <c r="W16" i="12"/>
  <c r="U16" i="12"/>
  <c r="S16" i="12"/>
  <c r="Q16" i="12"/>
  <c r="O16" i="12"/>
  <c r="M16" i="12"/>
  <c r="K16" i="12"/>
  <c r="I16" i="12"/>
  <c r="G16" i="12"/>
  <c r="E16" i="12"/>
  <c r="AE15" i="12"/>
  <c r="AC15" i="12"/>
  <c r="AA15" i="12"/>
  <c r="Y15" i="12"/>
  <c r="W15" i="12"/>
  <c r="U15" i="12"/>
  <c r="S15" i="12"/>
  <c r="Q15" i="12"/>
  <c r="O15" i="12"/>
  <c r="M15" i="12"/>
  <c r="K15" i="12"/>
  <c r="I15" i="12"/>
  <c r="G15" i="12"/>
  <c r="E15" i="12"/>
  <c r="C12" i="12"/>
  <c r="Y11" i="12"/>
  <c r="W11" i="12"/>
  <c r="U11" i="12"/>
  <c r="S11" i="12"/>
  <c r="Q11" i="12"/>
  <c r="O11" i="12"/>
  <c r="M11" i="12"/>
  <c r="K11" i="12"/>
  <c r="I11" i="12"/>
  <c r="G11" i="12"/>
  <c r="E11" i="12"/>
  <c r="Y10" i="12"/>
  <c r="W10" i="12"/>
  <c r="U10" i="12"/>
  <c r="S10" i="12"/>
  <c r="Q10" i="12"/>
  <c r="O10" i="12"/>
  <c r="M10" i="12"/>
  <c r="K10" i="12"/>
  <c r="I10" i="12"/>
  <c r="G10" i="12"/>
  <c r="E10" i="12"/>
  <c r="Y9" i="12"/>
  <c r="AA9" i="12" s="1"/>
  <c r="W9" i="12"/>
  <c r="U9" i="12"/>
  <c r="S9" i="12"/>
  <c r="Q9" i="12"/>
  <c r="O9" i="12"/>
  <c r="M9" i="12"/>
  <c r="K9" i="12"/>
  <c r="I9" i="12"/>
  <c r="G9" i="12"/>
  <c r="E9" i="12"/>
  <c r="Y8" i="12"/>
  <c r="W8" i="12"/>
  <c r="U8" i="12"/>
  <c r="S8" i="12"/>
  <c r="Q8" i="12"/>
  <c r="O8" i="12"/>
  <c r="M8" i="12"/>
  <c r="K8" i="12"/>
  <c r="I8" i="12"/>
  <c r="G8" i="12"/>
  <c r="E8" i="12"/>
  <c r="AE7" i="12"/>
  <c r="AC7" i="12"/>
  <c r="AA7" i="12"/>
  <c r="Y7" i="12"/>
  <c r="W7" i="12"/>
  <c r="U7" i="12"/>
  <c r="S7" i="12"/>
  <c r="Q7" i="12"/>
  <c r="O7" i="12"/>
  <c r="M7" i="12"/>
  <c r="K7" i="12"/>
  <c r="I7" i="12"/>
  <c r="G7" i="12"/>
  <c r="E7" i="12"/>
  <c r="AA30" i="12" l="1"/>
  <c r="AA33" i="12" s="1"/>
  <c r="M39" i="12"/>
  <c r="U12" i="12"/>
  <c r="O20" i="12"/>
  <c r="E27" i="12"/>
  <c r="U27" i="12"/>
  <c r="K39" i="12"/>
  <c r="I33" i="12"/>
  <c r="Y33" i="12"/>
  <c r="E33" i="12"/>
  <c r="W12" i="12"/>
  <c r="W27" i="12"/>
  <c r="Q12" i="12"/>
  <c r="G27" i="12"/>
  <c r="U33" i="12"/>
  <c r="K33" i="12"/>
  <c r="S39" i="12"/>
  <c r="O33" i="12"/>
  <c r="G39" i="12"/>
  <c r="W39" i="12"/>
  <c r="G20" i="12"/>
  <c r="W20" i="12"/>
  <c r="Q27" i="12"/>
  <c r="Q33" i="12"/>
  <c r="I39" i="12"/>
  <c r="Y39" i="12"/>
  <c r="S27" i="12"/>
  <c r="I12" i="12"/>
  <c r="Y12" i="12"/>
  <c r="M12" i="12"/>
  <c r="O39" i="12"/>
  <c r="O27" i="12"/>
  <c r="M33" i="12"/>
  <c r="Q39" i="12"/>
  <c r="K20" i="12"/>
  <c r="O12" i="12"/>
  <c r="S12" i="12"/>
  <c r="I20" i="12"/>
  <c r="Y20" i="12"/>
  <c r="M20" i="12"/>
  <c r="K27" i="12"/>
  <c r="E39" i="12"/>
  <c r="U39" i="12"/>
  <c r="E12" i="12"/>
  <c r="S33" i="12"/>
  <c r="G12" i="12"/>
  <c r="S20" i="12"/>
  <c r="I27" i="12"/>
  <c r="Y27" i="12"/>
  <c r="M27" i="12"/>
  <c r="G33" i="12"/>
  <c r="W33" i="12"/>
  <c r="K12" i="12"/>
  <c r="Q20" i="12"/>
  <c r="E20" i="12"/>
  <c r="U20" i="12"/>
  <c r="AA12" i="12"/>
  <c r="AE9" i="12"/>
  <c r="AE12" i="12" s="1"/>
  <c r="AC9" i="12"/>
  <c r="AC12" i="12" s="1"/>
  <c r="AA20" i="12"/>
  <c r="AC17" i="12"/>
  <c r="AA27" i="12"/>
  <c r="AC24" i="12"/>
  <c r="AE24" i="12" l="1"/>
  <c r="AE27" i="12" s="1"/>
  <c r="AC27" i="12"/>
  <c r="AE17" i="12"/>
  <c r="AE20" i="12" s="1"/>
  <c r="AC20" i="12"/>
  <c r="F105" i="9" l="1"/>
  <c r="G105" i="9" s="1"/>
  <c r="F71" i="9"/>
  <c r="G71" i="9" s="1"/>
  <c r="H71" i="9" s="1"/>
  <c r="F49" i="9"/>
  <c r="G49" i="9" s="1"/>
  <c r="H49" i="9" s="1"/>
  <c r="G22" i="9"/>
  <c r="H22" i="9" s="1"/>
  <c r="I22" i="9" s="1"/>
  <c r="L121" i="9"/>
  <c r="L120" i="9"/>
  <c r="L119" i="9"/>
  <c r="L118" i="9"/>
  <c r="L117" i="9"/>
  <c r="L116" i="9"/>
  <c r="L115" i="9"/>
  <c r="L114" i="9"/>
  <c r="L113" i="9"/>
  <c r="L112" i="9"/>
  <c r="L111" i="9"/>
  <c r="L110" i="9"/>
  <c r="L109" i="9"/>
  <c r="L108" i="9"/>
  <c r="L107" i="9"/>
  <c r="L106" i="9"/>
  <c r="L105" i="9"/>
  <c r="L87" i="9"/>
  <c r="L86" i="9"/>
  <c r="L85" i="9"/>
  <c r="L84" i="9"/>
  <c r="L83" i="9"/>
  <c r="L82" i="9"/>
  <c r="L81" i="9"/>
  <c r="L80" i="9"/>
  <c r="L79" i="9"/>
  <c r="L78" i="9"/>
  <c r="L77" i="9"/>
  <c r="L76" i="9"/>
  <c r="L75" i="9"/>
  <c r="L74" i="9"/>
  <c r="L73" i="9"/>
  <c r="L72" i="9"/>
  <c r="L71" i="9"/>
  <c r="L69" i="9"/>
  <c r="L68" i="9"/>
  <c r="L67" i="9"/>
  <c r="L66" i="9"/>
  <c r="L65" i="9"/>
  <c r="L63" i="9"/>
  <c r="L62" i="9"/>
  <c r="L61" i="9"/>
  <c r="L54" i="9"/>
  <c r="L53" i="9"/>
  <c r="L52" i="9"/>
  <c r="L51" i="9"/>
  <c r="L50" i="9"/>
  <c r="L49" i="9"/>
  <c r="L48" i="9"/>
  <c r="L47" i="9"/>
  <c r="L46" i="9"/>
  <c r="L45" i="9"/>
  <c r="L44" i="9"/>
  <c r="L39" i="9"/>
  <c r="L38" i="9"/>
  <c r="L37" i="9"/>
  <c r="L36" i="9"/>
  <c r="L35" i="9"/>
  <c r="L34" i="9"/>
  <c r="L33" i="9"/>
  <c r="L32" i="9"/>
  <c r="L31" i="9"/>
  <c r="L30" i="9"/>
  <c r="L29" i="9"/>
  <c r="L28" i="9"/>
  <c r="L27" i="9"/>
  <c r="L26" i="9"/>
  <c r="L25" i="9"/>
  <c r="L24" i="9"/>
  <c r="L23" i="9"/>
  <c r="L21" i="9"/>
  <c r="L20" i="9"/>
  <c r="L19" i="9"/>
  <c r="L18" i="9"/>
  <c r="L17" i="9"/>
  <c r="L16" i="9"/>
  <c r="L15" i="9"/>
  <c r="L14" i="9"/>
  <c r="L13" i="9"/>
  <c r="L12" i="9"/>
  <c r="D21" i="7" l="1"/>
  <c r="E21" i="7" s="1"/>
  <c r="H11" i="7"/>
  <c r="I11" i="7" s="1"/>
  <c r="D11" i="7"/>
  <c r="E11" i="7" s="1"/>
  <c r="D20" i="7"/>
  <c r="H10" i="7"/>
  <c r="D10" i="7"/>
  <c r="D19" i="7"/>
  <c r="H9" i="7"/>
  <c r="D9" i="7"/>
  <c r="D18" i="7"/>
  <c r="H8" i="7"/>
  <c r="D8" i="7"/>
  <c r="D17" i="7"/>
  <c r="H7" i="7"/>
  <c r="D7" i="7"/>
  <c r="D16" i="7"/>
  <c r="H6" i="7"/>
  <c r="D6" i="7"/>
  <c r="P147" i="4" l="1"/>
  <c r="R147" i="4" s="1"/>
  <c r="H147" i="4"/>
  <c r="J147" i="4" s="1"/>
  <c r="P146" i="4"/>
  <c r="R146" i="4" s="1"/>
  <c r="O146" i="4"/>
  <c r="M146" i="4"/>
  <c r="H146" i="4"/>
  <c r="J146" i="4" s="1"/>
  <c r="F145" i="4"/>
  <c r="N145" i="4" s="1"/>
  <c r="D145" i="4"/>
  <c r="L145" i="4" s="1"/>
  <c r="N130" i="4"/>
  <c r="F130" i="4"/>
  <c r="D130" i="4"/>
  <c r="P129" i="4"/>
  <c r="R129" i="4" s="1"/>
  <c r="H129" i="4"/>
  <c r="J129" i="4" s="1"/>
  <c r="P128" i="4"/>
  <c r="R128" i="4" s="1"/>
  <c r="H128" i="4"/>
  <c r="J128" i="4" s="1"/>
  <c r="P127" i="4"/>
  <c r="R127" i="4" s="1"/>
  <c r="H127" i="4"/>
  <c r="J127" i="4" s="1"/>
  <c r="P126" i="4"/>
  <c r="R126" i="4" s="1"/>
  <c r="H126" i="4"/>
  <c r="J126" i="4" s="1"/>
  <c r="L130" i="4"/>
  <c r="H125" i="4"/>
  <c r="J125" i="4" s="1"/>
  <c r="P124" i="4"/>
  <c r="R124" i="4" s="1"/>
  <c r="O124" i="4"/>
  <c r="O130" i="4" s="1"/>
  <c r="M124" i="4"/>
  <c r="M130" i="4" s="1"/>
  <c r="H124" i="4"/>
  <c r="J124" i="4" s="1"/>
  <c r="P123" i="4"/>
  <c r="R123" i="4" s="1"/>
  <c r="J123" i="4"/>
  <c r="N121" i="4"/>
  <c r="L121" i="4"/>
  <c r="P105" i="4"/>
  <c r="R105" i="4" s="1"/>
  <c r="O105" i="4"/>
  <c r="M105" i="4"/>
  <c r="H105" i="4"/>
  <c r="J105" i="4" s="1"/>
  <c r="P104" i="4"/>
  <c r="R104" i="4" s="1"/>
  <c r="O104" i="4"/>
  <c r="M104" i="4"/>
  <c r="H104" i="4"/>
  <c r="J104" i="4" s="1"/>
  <c r="P103" i="4"/>
  <c r="R103" i="4" s="1"/>
  <c r="O103" i="4"/>
  <c r="M103" i="4"/>
  <c r="H103" i="4"/>
  <c r="J103" i="4" s="1"/>
  <c r="N100" i="4"/>
  <c r="L100" i="4"/>
  <c r="N90" i="4"/>
  <c r="M90" i="4"/>
  <c r="L90" i="4"/>
  <c r="F90" i="4"/>
  <c r="D90" i="4"/>
  <c r="J89" i="4"/>
  <c r="J88" i="4"/>
  <c r="J87" i="4"/>
  <c r="P86" i="4"/>
  <c r="R86" i="4" s="1"/>
  <c r="O86" i="4"/>
  <c r="H86" i="4"/>
  <c r="J86" i="4" s="1"/>
  <c r="P85" i="4"/>
  <c r="R85" i="4" s="1"/>
  <c r="O85" i="4"/>
  <c r="H85" i="4"/>
  <c r="J85" i="4" s="1"/>
  <c r="N83" i="4"/>
  <c r="L83" i="4"/>
  <c r="M72" i="4"/>
  <c r="N71" i="4"/>
  <c r="F71" i="4"/>
  <c r="D71" i="4"/>
  <c r="O70" i="4"/>
  <c r="L70" i="4"/>
  <c r="P70" i="4" s="1"/>
  <c r="R70" i="4" s="1"/>
  <c r="H70" i="4"/>
  <c r="J70" i="4" s="1"/>
  <c r="O69" i="4"/>
  <c r="L69" i="4"/>
  <c r="P69" i="4" s="1"/>
  <c r="R69" i="4" s="1"/>
  <c r="H69" i="4"/>
  <c r="J69" i="4" s="1"/>
  <c r="O68" i="4"/>
  <c r="L68" i="4"/>
  <c r="P68" i="4" s="1"/>
  <c r="R68" i="4" s="1"/>
  <c r="H68" i="4"/>
  <c r="J68" i="4" s="1"/>
  <c r="O67" i="4"/>
  <c r="L67" i="4"/>
  <c r="P67" i="4" s="1"/>
  <c r="R67" i="4" s="1"/>
  <c r="H67" i="4"/>
  <c r="J67" i="4" s="1"/>
  <c r="O66" i="4"/>
  <c r="L66" i="4"/>
  <c r="P66" i="4" s="1"/>
  <c r="R66" i="4" s="1"/>
  <c r="H66" i="4"/>
  <c r="J66" i="4" s="1"/>
  <c r="O65" i="4"/>
  <c r="L65" i="4"/>
  <c r="P65" i="4" s="1"/>
  <c r="R65" i="4" s="1"/>
  <c r="H65" i="4"/>
  <c r="J65" i="4" s="1"/>
  <c r="O64" i="4"/>
  <c r="L64" i="4"/>
  <c r="P64" i="4" s="1"/>
  <c r="R64" i="4" s="1"/>
  <c r="H64" i="4"/>
  <c r="J64" i="4" s="1"/>
  <c r="O63" i="4"/>
  <c r="L63" i="4"/>
  <c r="P63" i="4" s="1"/>
  <c r="R63" i="4" s="1"/>
  <c r="H63" i="4"/>
  <c r="J63" i="4" s="1"/>
  <c r="O62" i="4"/>
  <c r="L62" i="4"/>
  <c r="P62" i="4" s="1"/>
  <c r="R62" i="4" s="1"/>
  <c r="H62" i="4"/>
  <c r="J62" i="4" s="1"/>
  <c r="O61" i="4"/>
  <c r="L61" i="4"/>
  <c r="P61" i="4" s="1"/>
  <c r="R61" i="4" s="1"/>
  <c r="H61" i="4"/>
  <c r="J61" i="4" s="1"/>
  <c r="O60" i="4"/>
  <c r="L60" i="4"/>
  <c r="P60" i="4" s="1"/>
  <c r="R60" i="4" s="1"/>
  <c r="H60" i="4"/>
  <c r="J60" i="4" s="1"/>
  <c r="O59" i="4"/>
  <c r="L59" i="4"/>
  <c r="P59" i="4" s="1"/>
  <c r="R59" i="4" s="1"/>
  <c r="H59" i="4"/>
  <c r="J59" i="4" s="1"/>
  <c r="O58" i="4"/>
  <c r="L58" i="4"/>
  <c r="P58" i="4" s="1"/>
  <c r="R58" i="4" s="1"/>
  <c r="H58" i="4"/>
  <c r="J58" i="4" s="1"/>
  <c r="O57" i="4"/>
  <c r="L57" i="4"/>
  <c r="P57" i="4" s="1"/>
  <c r="R57" i="4" s="1"/>
  <c r="H57" i="4"/>
  <c r="J57" i="4" s="1"/>
  <c r="O56" i="4"/>
  <c r="L56" i="4"/>
  <c r="H56" i="4"/>
  <c r="J56" i="4" s="1"/>
  <c r="O55" i="4"/>
  <c r="L55" i="4"/>
  <c r="P55" i="4" s="1"/>
  <c r="R55" i="4" s="1"/>
  <c r="H55" i="4"/>
  <c r="J55" i="4" s="1"/>
  <c r="N54" i="4"/>
  <c r="L54" i="4"/>
  <c r="O50" i="4"/>
  <c r="L50" i="4"/>
  <c r="P50" i="4" s="1"/>
  <c r="R50" i="4" s="1"/>
  <c r="H50" i="4"/>
  <c r="J50" i="4" s="1"/>
  <c r="O49" i="4"/>
  <c r="L49" i="4"/>
  <c r="P49" i="4" s="1"/>
  <c r="R49" i="4" s="1"/>
  <c r="H49" i="4"/>
  <c r="J49" i="4" s="1"/>
  <c r="O48" i="4"/>
  <c r="L48" i="4"/>
  <c r="P48" i="4" s="1"/>
  <c r="R48" i="4" s="1"/>
  <c r="H48" i="4"/>
  <c r="J48" i="4" s="1"/>
  <c r="O47" i="4"/>
  <c r="L47" i="4"/>
  <c r="P47" i="4" s="1"/>
  <c r="R47" i="4" s="1"/>
  <c r="H47" i="4"/>
  <c r="J47" i="4" s="1"/>
  <c r="O46" i="4"/>
  <c r="L46" i="4"/>
  <c r="P46" i="4" s="1"/>
  <c r="R46" i="4" s="1"/>
  <c r="H46" i="4"/>
  <c r="J46" i="4" s="1"/>
  <c r="O45" i="4"/>
  <c r="L45" i="4"/>
  <c r="P45" i="4" s="1"/>
  <c r="R45" i="4" s="1"/>
  <c r="H45" i="4"/>
  <c r="J45" i="4" s="1"/>
  <c r="O44" i="4"/>
  <c r="L44" i="4"/>
  <c r="P44" i="4" s="1"/>
  <c r="R44" i="4" s="1"/>
  <c r="H44" i="4"/>
  <c r="J44" i="4" s="1"/>
  <c r="N43" i="4"/>
  <c r="O43" i="4" s="1"/>
  <c r="L43" i="4"/>
  <c r="H43" i="4"/>
  <c r="J43" i="4" s="1"/>
  <c r="O42" i="4"/>
  <c r="L42" i="4"/>
  <c r="P42" i="4" s="1"/>
  <c r="R42" i="4" s="1"/>
  <c r="H42" i="4"/>
  <c r="J42" i="4" s="1"/>
  <c r="L41" i="4"/>
  <c r="P41" i="4" s="1"/>
  <c r="R41" i="4" s="1"/>
  <c r="H41" i="4"/>
  <c r="J41" i="4" s="1"/>
  <c r="O40" i="4"/>
  <c r="L40" i="4"/>
  <c r="P40" i="4" s="1"/>
  <c r="R40" i="4" s="1"/>
  <c r="H40" i="4"/>
  <c r="J40" i="4" s="1"/>
  <c r="O39" i="4"/>
  <c r="L39" i="4"/>
  <c r="P39" i="4" s="1"/>
  <c r="R39" i="4" s="1"/>
  <c r="H39" i="4"/>
  <c r="J39" i="4" s="1"/>
  <c r="O38" i="4"/>
  <c r="L38" i="4"/>
  <c r="P38" i="4" s="1"/>
  <c r="R38" i="4" s="1"/>
  <c r="H38" i="4"/>
  <c r="J38" i="4" s="1"/>
  <c r="O37" i="4"/>
  <c r="L37" i="4"/>
  <c r="P37" i="4" s="1"/>
  <c r="R37" i="4" s="1"/>
  <c r="H37" i="4"/>
  <c r="J37" i="4" s="1"/>
  <c r="O36" i="4"/>
  <c r="L36" i="4"/>
  <c r="P36" i="4" s="1"/>
  <c r="R36" i="4" s="1"/>
  <c r="H36" i="4"/>
  <c r="J36" i="4" s="1"/>
  <c r="O35" i="4"/>
  <c r="L35" i="4"/>
  <c r="P35" i="4" s="1"/>
  <c r="R35" i="4" s="1"/>
  <c r="H35" i="4"/>
  <c r="J35" i="4" s="1"/>
  <c r="O34" i="4"/>
  <c r="L34" i="4"/>
  <c r="P34" i="4" s="1"/>
  <c r="R34" i="4" s="1"/>
  <c r="H34" i="4"/>
  <c r="J34" i="4" s="1"/>
  <c r="O33" i="4"/>
  <c r="L33" i="4"/>
  <c r="P33" i="4" s="1"/>
  <c r="R33" i="4" s="1"/>
  <c r="H33" i="4"/>
  <c r="J33" i="4" s="1"/>
  <c r="O32" i="4"/>
  <c r="L32" i="4"/>
  <c r="P32" i="4" s="1"/>
  <c r="R32" i="4" s="1"/>
  <c r="H32" i="4"/>
  <c r="J32" i="4" s="1"/>
  <c r="O31" i="4"/>
  <c r="L31" i="4"/>
  <c r="P31" i="4" s="1"/>
  <c r="R31" i="4" s="1"/>
  <c r="H31" i="4"/>
  <c r="J31" i="4" s="1"/>
  <c r="O30" i="4"/>
  <c r="L30" i="4"/>
  <c r="P30" i="4" s="1"/>
  <c r="R30" i="4" s="1"/>
  <c r="H30" i="4"/>
  <c r="J30" i="4" s="1"/>
  <c r="O29" i="4"/>
  <c r="L29" i="4"/>
  <c r="P29" i="4" s="1"/>
  <c r="R29" i="4" s="1"/>
  <c r="H29" i="4"/>
  <c r="J29" i="4" s="1"/>
  <c r="O28" i="4"/>
  <c r="L28" i="4"/>
  <c r="P28" i="4" s="1"/>
  <c r="R28" i="4" s="1"/>
  <c r="H28" i="4"/>
  <c r="J28" i="4" s="1"/>
  <c r="O27" i="4"/>
  <c r="L27" i="4"/>
  <c r="P27" i="4" s="1"/>
  <c r="R27" i="4" s="1"/>
  <c r="H27" i="4"/>
  <c r="J27" i="4" s="1"/>
  <c r="O26" i="4"/>
  <c r="L26" i="4"/>
  <c r="P26" i="4" s="1"/>
  <c r="R26" i="4" s="1"/>
  <c r="H26" i="4"/>
  <c r="J26" i="4" s="1"/>
  <c r="O25" i="4"/>
  <c r="L25" i="4"/>
  <c r="P25" i="4" s="1"/>
  <c r="R25" i="4" s="1"/>
  <c r="H25" i="4"/>
  <c r="J25" i="4" s="1"/>
  <c r="O24" i="4"/>
  <c r="L24" i="4"/>
  <c r="P24" i="4" s="1"/>
  <c r="R24" i="4" s="1"/>
  <c r="H24" i="4"/>
  <c r="J24" i="4" s="1"/>
  <c r="O23" i="4"/>
  <c r="L23" i="4"/>
  <c r="P23" i="4" s="1"/>
  <c r="R23" i="4" s="1"/>
  <c r="H23" i="4"/>
  <c r="J23" i="4" s="1"/>
  <c r="O22" i="4"/>
  <c r="L22" i="4"/>
  <c r="P22" i="4" s="1"/>
  <c r="R22" i="4" s="1"/>
  <c r="H22" i="4"/>
  <c r="J22" i="4" s="1"/>
  <c r="N21" i="4"/>
  <c r="O21" i="4" s="1"/>
  <c r="L21" i="4"/>
  <c r="H21" i="4"/>
  <c r="J21" i="4" s="1"/>
  <c r="N20" i="4"/>
  <c r="O20" i="4" s="1"/>
  <c r="L20" i="4"/>
  <c r="H20" i="4"/>
  <c r="J20" i="4" s="1"/>
  <c r="O19" i="4"/>
  <c r="L19" i="4"/>
  <c r="P19" i="4" s="1"/>
  <c r="R19" i="4" s="1"/>
  <c r="H19" i="4"/>
  <c r="J19" i="4" s="1"/>
  <c r="O18" i="4"/>
  <c r="L18" i="4"/>
  <c r="P18" i="4" s="1"/>
  <c r="R18" i="4" s="1"/>
  <c r="H18" i="4"/>
  <c r="J18" i="4" s="1"/>
  <c r="O17" i="4"/>
  <c r="L17" i="4"/>
  <c r="P17" i="4" s="1"/>
  <c r="R17" i="4" s="1"/>
  <c r="H17" i="4"/>
  <c r="J17" i="4" s="1"/>
  <c r="O16" i="4"/>
  <c r="L16" i="4"/>
  <c r="P16" i="4" s="1"/>
  <c r="R16" i="4" s="1"/>
  <c r="H16" i="4"/>
  <c r="J16" i="4" s="1"/>
  <c r="N15" i="4"/>
  <c r="O15" i="4" s="1"/>
  <c r="L15" i="4"/>
  <c r="H15" i="4"/>
  <c r="J15" i="4" s="1"/>
  <c r="O14" i="4"/>
  <c r="L14" i="4"/>
  <c r="P14" i="4" s="1"/>
  <c r="R14" i="4" s="1"/>
  <c r="H14" i="4"/>
  <c r="J14" i="4" s="1"/>
  <c r="N13" i="4"/>
  <c r="O13" i="4" s="1"/>
  <c r="L13" i="4"/>
  <c r="H13" i="4"/>
  <c r="J13" i="4" s="1"/>
  <c r="O12" i="4"/>
  <c r="L12" i="4"/>
  <c r="P12" i="4" s="1"/>
  <c r="R12" i="4" s="1"/>
  <c r="H12" i="4"/>
  <c r="J12" i="4" s="1"/>
  <c r="O11" i="4"/>
  <c r="L11" i="4"/>
  <c r="P11" i="4" s="1"/>
  <c r="R11" i="4" s="1"/>
  <c r="H11" i="4"/>
  <c r="J11" i="4" s="1"/>
  <c r="N9" i="4"/>
  <c r="L9" i="4"/>
  <c r="R1" i="4"/>
  <c r="N131" i="4" l="1"/>
  <c r="P15" i="4"/>
  <c r="R15" i="4" s="1"/>
  <c r="P43" i="4"/>
  <c r="R43" i="4" s="1"/>
  <c r="H71" i="4"/>
  <c r="P20" i="4"/>
  <c r="R20" i="4" s="1"/>
  <c r="H90" i="4"/>
  <c r="J90" i="4" s="1"/>
  <c r="P90" i="4"/>
  <c r="R90" i="4" s="1"/>
  <c r="L71" i="4"/>
  <c r="P71" i="4" s="1"/>
  <c r="R71" i="4" s="1"/>
  <c r="L72" i="4"/>
  <c r="O72" i="4"/>
  <c r="O90" i="4"/>
  <c r="P21" i="4"/>
  <c r="R21" i="4" s="1"/>
  <c r="H130" i="4"/>
  <c r="J130" i="4" s="1"/>
  <c r="L131" i="4"/>
  <c r="P130" i="4"/>
  <c r="R130" i="4" s="1"/>
  <c r="N72" i="4"/>
  <c r="P56" i="4"/>
  <c r="R56" i="4" s="1"/>
  <c r="P125" i="4"/>
  <c r="R125" i="4" s="1"/>
  <c r="P13" i="4"/>
  <c r="R13" i="4" s="1"/>
  <c r="P72" i="4" l="1"/>
  <c r="R72" i="4" s="1"/>
  <c r="F37" i="2"/>
  <c r="J42" i="2"/>
  <c r="J41" i="2"/>
  <c r="J40" i="2"/>
  <c r="J34" i="2"/>
  <c r="J33" i="2"/>
  <c r="J32" i="2"/>
  <c r="J81" i="2"/>
  <c r="J77" i="2"/>
  <c r="B56" i="2"/>
  <c r="J54" i="2"/>
  <c r="L54" i="2" s="1"/>
  <c r="B51" i="2"/>
  <c r="J49" i="2"/>
  <c r="L49" i="2" s="1"/>
  <c r="J48" i="2"/>
  <c r="L48" i="2" s="1"/>
  <c r="J26" i="2"/>
  <c r="L26" i="2" s="1"/>
  <c r="J25" i="2"/>
  <c r="L25" i="2" s="1"/>
  <c r="J24" i="2"/>
  <c r="L24" i="2" s="1"/>
  <c r="L17" i="2"/>
  <c r="J16" i="2"/>
  <c r="L16" i="2" s="1"/>
  <c r="J15" i="2"/>
  <c r="L15" i="2" s="1"/>
  <c r="J14" i="2"/>
  <c r="L14" i="2" s="1"/>
  <c r="J13" i="2"/>
  <c r="L13" i="2" s="1"/>
  <c r="J10" i="2"/>
  <c r="L10" i="2" s="1"/>
  <c r="J12" i="2"/>
  <c r="L12" i="2" s="1"/>
  <c r="J11" i="2"/>
  <c r="L11" i="2" s="1"/>
  <c r="L1" i="2"/>
</calcChain>
</file>

<file path=xl/sharedStrings.xml><?xml version="1.0" encoding="utf-8"?>
<sst xmlns="http://schemas.openxmlformats.org/spreadsheetml/2006/main" count="842" uniqueCount="432">
  <si>
    <t>NORTH DAKOTA UNIVERSITY SYSTEM</t>
  </si>
  <si>
    <t>Institution:</t>
  </si>
  <si>
    <t>Proposed</t>
  </si>
  <si>
    <t>Current</t>
  </si>
  <si>
    <t>Dollar</t>
  </si>
  <si>
    <t>Percent</t>
  </si>
  <si>
    <t>Change</t>
  </si>
  <si>
    <t>Other:</t>
  </si>
  <si>
    <t>Residence Hall</t>
  </si>
  <si>
    <t>Apartments</t>
  </si>
  <si>
    <t>Faculty Housing</t>
  </si>
  <si>
    <t>Single</t>
  </si>
  <si>
    <t>Bed Capacity</t>
  </si>
  <si>
    <t>Occupancy %</t>
  </si>
  <si>
    <t>Unit Capacity</t>
  </si>
  <si>
    <t>Double</t>
  </si>
  <si>
    <t>BSC</t>
  </si>
  <si>
    <t>N/A</t>
  </si>
  <si>
    <t>DCB</t>
  </si>
  <si>
    <t>DSU</t>
  </si>
  <si>
    <t>LRSC</t>
  </si>
  <si>
    <t>Beds Capacity:</t>
  </si>
  <si>
    <t>MaSU</t>
  </si>
  <si>
    <t>MiSU</t>
  </si>
  <si>
    <t>Apartment Student Housing</t>
  </si>
  <si>
    <t>NDSCS</t>
  </si>
  <si>
    <t>One bedroom</t>
  </si>
  <si>
    <t>NDSU</t>
  </si>
  <si>
    <t>Two bedroom</t>
  </si>
  <si>
    <t>UND</t>
  </si>
  <si>
    <t>VCSU</t>
  </si>
  <si>
    <t>WSC</t>
  </si>
  <si>
    <t>Units capacity:</t>
  </si>
  <si>
    <t>Faculty Housing:</t>
  </si>
  <si>
    <t>On-Campus Housing Requirement</t>
  </si>
  <si>
    <t>On Campus Housing Requirement Exists</t>
  </si>
  <si>
    <t>Required Years</t>
  </si>
  <si>
    <t>Common Exemptions from Requirement (Varies by Campus)</t>
  </si>
  <si>
    <t>No</t>
  </si>
  <si>
    <t xml:space="preserve">Married, Minor Child or Depending Living with Student, Enrolled/Earned Credit Hours, Parent/Legal Guardian/Relative within a Specific Radius, Age, Good Academic Standing (Mayville 2nd Year Only), Military Service, Prior Residence Hall Occupancy, Online Courses Only, and Medical Limitations. </t>
  </si>
  <si>
    <t>Yes</t>
  </si>
  <si>
    <t>1st</t>
  </si>
  <si>
    <t>Please disclose any residence hall space that has been converted to other uses (i.e. square feet, # of rooms, etc), and any plans for future renovation/conversion:</t>
  </si>
  <si>
    <t>1st and 2nd</t>
  </si>
  <si>
    <t>YES</t>
  </si>
  <si>
    <t>NO</t>
  </si>
  <si>
    <t>If not, please disclose the amount and source of other funds that will be used to meet these requirements (eg. Residence hall and food service cash reserves, net income from other auxiliary operations such as the bookstore, etc.)</t>
  </si>
  <si>
    <t>If yes, what impact will this have on meeting bond principal, interest, and reserve requirements, and what, if any, plans are there to cover this income loss?</t>
  </si>
  <si>
    <t>Net change in collections</t>
  </si>
  <si>
    <t>Net change in expenditures</t>
  </si>
  <si>
    <t>Notes:</t>
  </si>
  <si>
    <t>1/</t>
  </si>
  <si>
    <t xml:space="preserve">To be determined by comparing ACTUAL number of beds filled, to the CAPACITY number of beds for which </t>
  </si>
  <si>
    <t>the residence halls were originally designed or subsequently renovated.  For example, if a room is currently</t>
  </si>
  <si>
    <t>being used as a single but was originally or subsequently renovated for a capacity of two persons, this</t>
  </si>
  <si>
    <t>2/</t>
  </si>
  <si>
    <t xml:space="preserve">These amounts should include the items included in this category on audited financial statements on the </t>
  </si>
  <si>
    <t>statement of revenues, expenditures and changes in net assets.</t>
  </si>
  <si>
    <t>Please answer the following questions pertaining to SBHE guidelines:</t>
  </si>
  <si>
    <t>1.</t>
  </si>
  <si>
    <t>Please provide explanations for any deviation from the guidelines.</t>
  </si>
  <si>
    <t>2.</t>
  </si>
  <si>
    <t>Disclose the percentage rate increase needed to fund salary increases, associated fringe benefits and food/supplies inflationary increases.</t>
  </si>
  <si>
    <t xml:space="preserve"> </t>
  </si>
  <si>
    <t>Are the requested average increases greater than this percentage?</t>
  </si>
  <si>
    <t>If so, please attach an explanation of any increases beyond this percentage.</t>
  </si>
  <si>
    <t>3.</t>
  </si>
  <si>
    <t>4.</t>
  </si>
  <si>
    <t>Please provide the date that the campus president approved the rate increases.</t>
  </si>
  <si>
    <t>2024-25</t>
  </si>
  <si>
    <t>Spring 2024 Occupancy Rates</t>
  </si>
  <si>
    <t>HOUSING AND FOOD INFORMATION</t>
  </si>
  <si>
    <t>2024-25 estimated sales and services from housing and food auxiliaries   2/</t>
  </si>
  <si>
    <t>2024-25 estimated expenditures of housing and food auxiliaries (including P &amp; I payments) 2/</t>
  </si>
  <si>
    <t>housing has an occupancy rate of 50%.</t>
  </si>
  <si>
    <t>2025-26</t>
  </si>
  <si>
    <t xml:space="preserve">2025-26 ACADEMIC YEAR PROPOSED </t>
  </si>
  <si>
    <t>January 2025 occupancy rate 1/</t>
  </si>
  <si>
    <t>Fall 2024 Occupancy Rates</t>
  </si>
  <si>
    <t>Will projected net incomes from Residence Halls &amp; Food Service operations be adequate to meet all principal and interest payments, and maintain required reserves during 2025-26?</t>
  </si>
  <si>
    <t>Will any current lessees, not associated with the institution, be vacating space during 2025-26, or have they vacated in 2024-23?</t>
  </si>
  <si>
    <t>2025-26 estimated sales and services from housing and food auxiliaries   2/</t>
  </si>
  <si>
    <t>2025-26 estimated expenditures of housing and food auxiliaries (including P &amp; I payments) 2/</t>
  </si>
  <si>
    <t xml:space="preserve">Policy 805.6 states, "Charges assessed in accordance with this policy must be consistent with annual room and board rate guidelines approved by the Board."  The 2025-26 room and board guidelines were approved by the SBHE during their meeting on 10-24-24.  These guidelines include a number of factors that must be considered when determining rates for 2025-26.  Were all of these factors considered?  </t>
  </si>
  <si>
    <t>Disclose the FY26 average salary increases assumed in the approved rates.</t>
  </si>
  <si>
    <t>ADDITIONAL INFO</t>
  </si>
  <si>
    <t>Block 190</t>
  </si>
  <si>
    <t>$200 in flex dollars</t>
  </si>
  <si>
    <t>Block 160</t>
  </si>
  <si>
    <t>$350 in flex dollars</t>
  </si>
  <si>
    <t>7 day all access - Gold</t>
  </si>
  <si>
    <t>$100 in flex dollars</t>
  </si>
  <si>
    <t>Block 80</t>
  </si>
  <si>
    <t>Block 50</t>
  </si>
  <si>
    <t>Block 25</t>
  </si>
  <si>
    <t>Block 10</t>
  </si>
  <si>
    <t>Residence Halls: Woods Hall</t>
  </si>
  <si>
    <t>Residence Halls: Delong/Selke</t>
  </si>
  <si>
    <t>Residence Halls: Lowman Walton</t>
  </si>
  <si>
    <t>Reduced Selke</t>
  </si>
  <si>
    <t>DSU is in the process of completing the renovation on Woods Hall that was started in 2017.  At that time, only the 2nd floor was completed, leaving the first floor partially done and the 3rd floor totally unusable.  DSU is working with the Contractor to try and get some additional beds in service by January 2026, but all 68 beds should be in service by the Fall 2026 semester.</t>
  </si>
  <si>
    <t>XX</t>
  </si>
  <si>
    <t>2.5-3.25%</t>
  </si>
  <si>
    <r>
      <rPr>
        <b/>
        <sz val="10"/>
        <color rgb="FF0000FF"/>
        <rFont val="TimesNewRomanPS"/>
      </rPr>
      <t xml:space="preserve">COMMENT:  </t>
    </r>
    <r>
      <rPr>
        <sz val="10"/>
        <color rgb="FF0000FF"/>
        <rFont val="TimesNewRomanPS"/>
        <family val="1"/>
      </rPr>
      <t>Given the condition of the residence halls, we do not feel that we can further increase the rates that we are charging until we are able to demonstrate that what the students will be paying more for is visible and demonstratable.</t>
    </r>
  </si>
  <si>
    <t>Dickinson State University</t>
  </si>
  <si>
    <t>Input your food contracts in rows 9 to 16 above.  If you have food plans that are described differently, change the description and include each one on a separate row.  The Block 80, 50, 25 and 10 look a little weird as Sodexo has been managing these plans.</t>
  </si>
  <si>
    <t>Fee Type per SBHE Policy 805.3-2c</t>
  </si>
  <si>
    <t>FEE AMOUNT</t>
  </si>
  <si>
    <t>TOTAL ESTIMATED REVENUE</t>
  </si>
  <si>
    <t>which require SBHE approval.</t>
  </si>
  <si>
    <t>805.3-2c Course Fees:</t>
  </si>
  <si>
    <t>ANSC 160 - Equine Nutrition</t>
  </si>
  <si>
    <t>ANSC 161 - Equine Business Management</t>
  </si>
  <si>
    <t>ANSC 162 - Equine Reproduction</t>
  </si>
  <si>
    <t>ANSC 163 - Equine Health and Disease</t>
  </si>
  <si>
    <t>ANSC 164 - Equine Behavior, Groundwork</t>
  </si>
  <si>
    <t>ANSC 243 - Slaughter and Processing of Domestic Livestock</t>
  </si>
  <si>
    <t>ANSC 244 - Value-added Meats Processing</t>
  </si>
  <si>
    <t>ANSC 261 - Basic Equitation Horsemanship</t>
  </si>
  <si>
    <t>ANSC 262 - Equine Anatomy and Selection</t>
  </si>
  <si>
    <t>ANSC 263 - Stallion Management</t>
  </si>
  <si>
    <t>ANSC 264 - AI Training</t>
  </si>
  <si>
    <t>ANSC 265 - Equine Marketing</t>
  </si>
  <si>
    <t>ANSC 267 - Equine Facility Management</t>
  </si>
  <si>
    <t>ANSC 268 - Basic Colt Training</t>
  </si>
  <si>
    <t xml:space="preserve"> ANSC 270 - Equine Training Theory I</t>
  </si>
  <si>
    <t>ANSC 271 - Equine Training Theory II</t>
  </si>
  <si>
    <t>ANSC 272 - Equine Training Techniques I</t>
  </si>
  <si>
    <t>ANSC 273 - Equine Training Techniques II</t>
  </si>
  <si>
    <t>ANSC 274 - Equine Training Techniques III</t>
  </si>
  <si>
    <t>ANSC 275 - Equine Training Techniques IV</t>
  </si>
  <si>
    <t>ANSC 391 - Intermediate Horsemanship</t>
  </si>
  <si>
    <t>ASM 155 - Agricultural Welding</t>
  </si>
  <si>
    <t>ASM 255 - Advanced Welding</t>
  </si>
  <si>
    <t>WELD 161 - Welding I</t>
  </si>
  <si>
    <t>WELD 162 - Welding II</t>
  </si>
  <si>
    <t>WELD 261 - Welding III</t>
  </si>
  <si>
    <t>WELD 262 - Welding IV</t>
  </si>
  <si>
    <t>WELD 361 - Welding - Pipe Welding</t>
  </si>
  <si>
    <t>EDUC 575 - Student Teaching Internship</t>
  </si>
  <si>
    <t>ELED 398B - Elem Methods Blk Field Exp I</t>
  </si>
  <si>
    <t>ELED 398C - Elem Method Block Field Exp II</t>
  </si>
  <si>
    <t>ELED 498A - Teaching in Elementary School</t>
  </si>
  <si>
    <t>ELED 498K - Teach in Elementary &amp; EC</t>
  </si>
  <si>
    <t>SEED 398B - Sec Methods Block Fld Exp I</t>
  </si>
  <si>
    <t>SEED 398C - Sec Methods Block Fld Exp II</t>
  </si>
  <si>
    <t>SEED 498 - Teaching in the Secondary Schl</t>
  </si>
  <si>
    <t>HPER 210 - First Aid and CPR</t>
  </si>
  <si>
    <t>MUSC 260 - Voice - Music Lessons/Unit</t>
  </si>
  <si>
    <t>MUSC 266 - Saxophone - Music Lessons/Unit</t>
  </si>
  <si>
    <t>MUSC 273 - Percussion - Music Lessons/Unit</t>
  </si>
  <si>
    <t>MUSC 460 - Voice - Music Lessons/Unit</t>
  </si>
  <si>
    <t>MUSC 463 - Flute - Music Lessons/Unit</t>
  </si>
  <si>
    <t>MUSC 465 - Clarinet - Music Lessons/Unit</t>
  </si>
  <si>
    <t>MUSC 470 - Trombone - Music Lessons/Unit</t>
  </si>
  <si>
    <t>MUSC 472 - Tuba - Music Lessons/Unit</t>
  </si>
  <si>
    <t>MUSC 473 - Percussion - Music Lessons/Unit</t>
  </si>
  <si>
    <t>MUSC 488 - Senior Recital</t>
  </si>
  <si>
    <t>NURS 100 - Certified Nursing Assistant (CNA) Training</t>
  </si>
  <si>
    <t>NURS 198A - Basic Nurs Concepts Clinical I</t>
  </si>
  <si>
    <t>NURS 198B - Basic Nurs Concept Clinical II</t>
  </si>
  <si>
    <t>NURS 251 - Intermediate Nsg Concepts II</t>
  </si>
  <si>
    <t>NURS 298B - Inter Nurs Concepts Clinical I</t>
  </si>
  <si>
    <t>NURS 298C - Inter Nurs Concepts Clinical II</t>
  </si>
  <si>
    <t xml:space="preserve">  Total Course Fees</t>
  </si>
  <si>
    <t>Policy 805.3-2c indicates that "Institutions may charge special course fees to benefit all students in a class to cover costs such as transportation and admission on field trips,</t>
  </si>
  <si>
    <t>field experience or study abroad trips, insurance and testing required for specific classes, and individual sesions provided to students such as flight training and music lessions.</t>
  </si>
  <si>
    <t xml:space="preserve">New course fees established after tuition model implementation, which do not meet the above criteria, require SBHE approval. </t>
  </si>
  <si>
    <t>Fee Type per SBHE Policy 805.3-2d</t>
  </si>
  <si>
    <t>Nursing Program</t>
  </si>
  <si>
    <t xml:space="preserve">Diesel Technology </t>
  </si>
  <si>
    <t xml:space="preserve">  Total Program Fees</t>
  </si>
  <si>
    <t>Policy 805.3-2d indicates that "Institutions may charge special program fees to benefit students in particular programs that have exceptional and critical needs that are not</t>
  </si>
  <si>
    <t>adequately funded through differential tuition or other sources. New program fees established after tuition model implementation require SBHE approval".</t>
  </si>
  <si>
    <t>NOTE:  The Program Fee Template (pdf) must be filled out and submitted for all new or increased program fees.</t>
  </si>
  <si>
    <t>Fee Type per BHE Policy 805.3-1b</t>
  </si>
  <si>
    <t>which require approval by Institution President</t>
  </si>
  <si>
    <t>805.3-1c NDSA Fee - Per Credit Hour*</t>
  </si>
  <si>
    <t>805.3-1d ConnectND Fee - Per Credit Hour*</t>
  </si>
  <si>
    <t>Policy 805.3-1b indicates that "institutions shall establish procedures providing for student input concerning the amount of the fee and use of fee revenue."</t>
  </si>
  <si>
    <t>Please document results of student input for any requested increases below.</t>
  </si>
  <si>
    <t>Date approved by Institution President</t>
  </si>
  <si>
    <t>Fee Type per BHE Policy 805.3-1a Student Fees</t>
  </si>
  <si>
    <t>require approval by Institution President</t>
  </si>
  <si>
    <t xml:space="preserve">805.3-1a-i-ii. Student Activity and </t>
  </si>
  <si>
    <t xml:space="preserve">             College/University Fees: </t>
  </si>
  <si>
    <t>Student fee (Univ/Act/BAC) - Per Credit Hour*</t>
  </si>
  <si>
    <t>New Student Fee</t>
  </si>
  <si>
    <t xml:space="preserve">  Total Student Activity &amp; Univ/College Fees</t>
  </si>
  <si>
    <t xml:space="preserve">805.3-1a-i-ii - indicates that "the amount of the (activity) fee shall be established by a vote of either the student body or its elected representative body as determined by </t>
  </si>
  <si>
    <t xml:space="preserve">  institution policies and approved by the institution president."   805.3-1a-ii - states that "the amount of the (university/college) fee shall be established by the institution </t>
  </si>
  <si>
    <t xml:space="preserve">  president; provided, however, that prior to instituting a fee or changing the fee, the president shall notify the institution student government body and provide students </t>
  </si>
  <si>
    <t xml:space="preserve">  an opportunity for input on the proposed action."</t>
  </si>
  <si>
    <t>Please document results of student voting/input for any requested increases below.</t>
  </si>
  <si>
    <t>Fee Type per BHE Policy 805.3-2.  Other Fees</t>
  </si>
  <si>
    <t xml:space="preserve">805.3-2a. Application Fee : </t>
  </si>
  <si>
    <t>805.3-2a - Application Fee</t>
  </si>
  <si>
    <t>805.3-2f - Convenience Fee</t>
  </si>
  <si>
    <r>
      <t>* A convenience fee is being added to those payments received that come from a company that assesses a fee to process the payment, ex. - Visa, Mastercard -</t>
    </r>
    <r>
      <rPr>
        <sz val="10"/>
        <color rgb="FFFF0000"/>
        <rFont val="Arial MT"/>
      </rPr>
      <t xml:space="preserve"> Not set up in 2024-2025</t>
    </r>
  </si>
  <si>
    <t>Calculation of 1% Limitation of Mandatory Fee Increases</t>
  </si>
  <si>
    <t>(1)</t>
  </si>
  <si>
    <t>(2)</t>
  </si>
  <si>
    <t>FY25 FT Res Tuition Rate, Assuming 15 Cr/Semester</t>
  </si>
  <si>
    <r>
      <t>FY26 Annual Mandatory Fee Increase Limit</t>
    </r>
    <r>
      <rPr>
        <b/>
        <sz val="16"/>
        <rFont val="Arial MT"/>
      </rPr>
      <t>*</t>
    </r>
    <r>
      <rPr>
        <b/>
        <sz val="12"/>
        <rFont val="Arial MT"/>
      </rPr>
      <t xml:space="preserve"> 
Col 1 x 1%</t>
    </r>
  </si>
  <si>
    <r>
      <t xml:space="preserve">*  The </t>
    </r>
    <r>
      <rPr>
        <b/>
        <u/>
        <sz val="12"/>
        <rFont val="Arial MT"/>
      </rPr>
      <t>total</t>
    </r>
    <r>
      <rPr>
        <b/>
        <sz val="12"/>
        <rFont val="Arial MT"/>
      </rPr>
      <t xml:space="preserve"> annual increase in mandatory fees (student government activity, university/college fee, technology fee, CND fee, NDSA fee) may </t>
    </r>
    <r>
      <rPr>
        <b/>
        <u/>
        <sz val="12"/>
        <rFont val="Arial MT"/>
      </rPr>
      <t>not</t>
    </r>
    <r>
      <rPr>
        <b/>
        <sz val="12"/>
        <rFont val="Arial MT"/>
      </rPr>
      <t xml:space="preserve"> exceed the amount in column 2 without SBHE approval.</t>
    </r>
  </si>
  <si>
    <t>Request for Exemption From Limitation of Mandatory Fee Increase For FY26</t>
  </si>
  <si>
    <t>(As Required Per NDCC 15-10.3-03 and 15-10.3-04)</t>
  </si>
  <si>
    <t xml:space="preserve">NDCC 15-10.3-03 limits mandatory fee increases as follows:  </t>
  </si>
  <si>
    <t xml:space="preserve">  1.  The total amount of mandatory fees, other than program-specific fees, which an institution under the control of the state board of higher education assesses each full-time and part-time student, may not increase from one academic year to the ensuing academic year by more than one percent of the latest available average full-time, resident, on-campus, undergraduate tuition rate at that institution, unless the state board determines that an exemption from the requirements of this section is necessitated as a result of student student demand, as evidenced by a campuswide student election or formal action by an institution's student governing board or committee.</t>
  </si>
  <si>
    <t xml:space="preserve">  2. a. Before mandatory fees on students may be increased to support the construction or renovation of a campus building valued at more than one million dollars, the use must be approved by a majority of the students voting on the question at a campuswide election.
      b. This subsection does not apply to any construction or renovation for which the use of mandatory fees was authorized before July 1, 2013 .</t>
  </si>
  <si>
    <r>
      <t xml:space="preserve">
</t>
    </r>
    <r>
      <rPr>
        <b/>
        <u/>
        <sz val="12"/>
        <rFont val="Arial MT"/>
      </rPr>
      <t xml:space="preserve">The </t>
    </r>
    <r>
      <rPr>
        <b/>
        <u/>
        <sz val="12"/>
        <color rgb="FFC00000"/>
        <rFont val="Arial MT"/>
      </rPr>
      <t>$XX</t>
    </r>
    <r>
      <rPr>
        <b/>
        <u/>
        <sz val="12"/>
        <rFont val="Arial MT"/>
      </rPr>
      <t xml:space="preserve"> requested increase exceeds the 1% limitation, which in </t>
    </r>
    <r>
      <rPr>
        <b/>
        <u/>
        <sz val="12"/>
        <color rgb="FFC00000"/>
        <rFont val="Arial MT"/>
      </rPr>
      <t>(CAMPUS NAME)'s</t>
    </r>
    <r>
      <rPr>
        <b/>
        <u/>
        <sz val="12"/>
        <rFont val="Arial MT"/>
      </rPr>
      <t xml:space="preserve"> case, is </t>
    </r>
    <r>
      <rPr>
        <b/>
        <u/>
        <sz val="12"/>
        <color rgb="FFC00000"/>
        <rFont val="Arial MT"/>
      </rPr>
      <t>$XX</t>
    </r>
    <r>
      <rPr>
        <b/>
        <u/>
        <sz val="12"/>
        <rFont val="Arial MT"/>
      </rPr>
      <t>.</t>
    </r>
    <r>
      <rPr>
        <b/>
        <sz val="12"/>
        <rFont val="Arial MT"/>
      </rPr>
      <t xml:space="preserve">  The requested fee increases and criteria </t>
    </r>
    <r>
      <rPr>
        <b/>
        <sz val="12"/>
        <color theme="3"/>
        <rFont val="Arial MT"/>
      </rPr>
      <t>(a-f)</t>
    </r>
    <r>
      <rPr>
        <b/>
        <sz val="12"/>
        <rFont val="Arial MT"/>
      </rPr>
      <t xml:space="preserve"> that the SBHE is required to consider before approving the requested increases (per NDCC 15-10.3-04) are provided below.</t>
    </r>
  </si>
  <si>
    <t>Description of Mandatory Fee</t>
  </si>
  <si>
    <t>2025-26 Proposed Fee</t>
  </si>
  <si>
    <t>2024-25 Current Fee</t>
  </si>
  <si>
    <t>Requested 
$$ Incr</t>
  </si>
  <si>
    <t>%%Incr</t>
  </si>
  <si>
    <t>(a).  The estimated revenue collection to be generated by the proposed fee increase;</t>
  </si>
  <si>
    <t xml:space="preserve">  Requested incr per SBHE 805.3 (Appvd by Pres)</t>
  </si>
  <si>
    <t xml:space="preserve">  Requested technology fee increase (Apprvd by Pres  per 805.3-5)</t>
  </si>
  <si>
    <t xml:space="preserve">     Total requested increase in mandatory fees</t>
  </si>
  <si>
    <t>1% of 2025-26 average full-time resident undergraduate tuition rate</t>
  </si>
  <si>
    <r>
      <t xml:space="preserve">(b &amp; e).  The specific purpose to which the generated revenue will be allocated, and the extent to which students were allowed to participate in the decision making process that preceded and resulted in the request for a fee increase </t>
    </r>
    <r>
      <rPr>
        <b/>
        <sz val="14"/>
        <color rgb="FFC00000"/>
        <rFont val="Arial Narrow"/>
        <family val="2"/>
      </rPr>
      <t>(Please include a brief description of the voting process and result of the campus-wide election, including the % of students that actually voted and % of the voting students who supported the increase):</t>
    </r>
  </si>
  <si>
    <t>(c).  Other anticipated tuition and fee increases</t>
  </si>
  <si>
    <t xml:space="preserve">(d).  A delineation of fee increases during the preceding five - year period and the revenues collected as a result of each increase </t>
  </si>
  <si>
    <t>Please complete information in separate tab</t>
  </si>
  <si>
    <r>
      <t xml:space="preserve">(f).  The approximate number of students that would be assessed the fees each year is </t>
    </r>
    <r>
      <rPr>
        <b/>
        <sz val="14"/>
        <color rgb="FFC00000"/>
        <rFont val="Arial Narrow"/>
        <family val="2"/>
      </rPr>
      <t>(enter the number)</t>
    </r>
    <r>
      <rPr>
        <b/>
        <sz val="14"/>
        <color theme="3"/>
        <rFont val="Arial Narrow"/>
        <family val="2"/>
      </rPr>
      <t xml:space="preserve">.  </t>
    </r>
    <r>
      <rPr>
        <b/>
        <sz val="14"/>
        <color rgb="FFC00000"/>
        <rFont val="Arial Narrow"/>
        <family val="2"/>
      </rPr>
      <t xml:space="preserve">  </t>
    </r>
  </si>
  <si>
    <t>DICKINSON STATE UNIVERSITY</t>
  </si>
  <si>
    <r>
      <rPr>
        <b/>
        <u/>
        <sz val="12"/>
        <rFont val="Arial MT"/>
      </rPr>
      <t xml:space="preserve">DSU is requesting an increase in mandatory fees, totaling </t>
    </r>
    <r>
      <rPr>
        <b/>
        <u/>
        <sz val="12"/>
        <color rgb="FFC00000"/>
        <rFont val="Arial MT"/>
      </rPr>
      <t>$0.00</t>
    </r>
    <r>
      <rPr>
        <b/>
        <u/>
        <sz val="12"/>
        <rFont val="Arial MT"/>
      </rPr>
      <t>, from 2024-25 to 2025-26.</t>
    </r>
    <r>
      <rPr>
        <b/>
        <sz val="12"/>
        <rFont val="Arial MT"/>
      </rPr>
      <t xml:space="preserve">  </t>
    </r>
  </si>
  <si>
    <t>Technology Fee Increases</t>
  </si>
  <si>
    <t>College Fee Increases</t>
  </si>
  <si>
    <t>Activity Fee Increases</t>
  </si>
  <si>
    <t>Prior Fee</t>
  </si>
  <si>
    <t>Fee After Increase</t>
  </si>
  <si>
    <t>Annual Increase</t>
  </si>
  <si>
    <t>Revenues from Increase</t>
  </si>
  <si>
    <t>Increases:</t>
  </si>
  <si>
    <t xml:space="preserve">  19-20 to 20-21</t>
  </si>
  <si>
    <t xml:space="preserve">  20-21 to 21-22</t>
  </si>
  <si>
    <t xml:space="preserve">  21-22 to 22-23</t>
  </si>
  <si>
    <t xml:space="preserve">  22-23 to 23-24</t>
  </si>
  <si>
    <t xml:space="preserve">  23-24 to 24-25</t>
  </si>
  <si>
    <t xml:space="preserve">   5-Year Cumulative Increase</t>
  </si>
  <si>
    <t>List specific fee that increased:</t>
  </si>
  <si>
    <t>Increase</t>
  </si>
  <si>
    <t>Prior year fee increases used to fund the following:</t>
  </si>
  <si>
    <t xml:space="preserve">DICKINSON STATE UNIVERSITY fee increases during the preceding five - year period and the revenues collected as a result of each increase </t>
  </si>
  <si>
    <t>Eliminated the Distance Ed Fee and rolled it all under the Tech Fee</t>
  </si>
  <si>
    <t>19-20 to 20-21Technology Fee</t>
  </si>
  <si>
    <t>Adjusted fees as a part of the new tutition model roll-out</t>
  </si>
  <si>
    <t>19-20 to 20-21 College Fee</t>
  </si>
  <si>
    <t>TUITION RATES</t>
  </si>
  <si>
    <r>
      <t xml:space="preserve">Step 1.  Complete requested Resident Undergraduate rate increase in </t>
    </r>
    <r>
      <rPr>
        <b/>
        <u/>
        <sz val="11"/>
        <color theme="1"/>
        <rFont val="Calibri"/>
        <family val="2"/>
        <scheme val="minor"/>
      </rPr>
      <t>Column 3</t>
    </r>
    <r>
      <rPr>
        <b/>
        <sz val="11"/>
        <color theme="1"/>
        <rFont val="Calibri"/>
        <family val="2"/>
        <scheme val="minor"/>
      </rPr>
      <t xml:space="preserve"> of Table 1.  This will populate Column 2 in the following tables increasing tuition at the same percentage for all programs.</t>
    </r>
  </si>
  <si>
    <t>Step 2.  Tables 2, 3 &amp; 4 fill in Column 3 for additional tuition.</t>
  </si>
  <si>
    <t xml:space="preserve">Campus </t>
  </si>
  <si>
    <t>Column (1)</t>
  </si>
  <si>
    <t>Column (2)</t>
  </si>
  <si>
    <t>Column (3)</t>
  </si>
  <si>
    <t>Column (5)</t>
  </si>
  <si>
    <t>Column (6)</t>
  </si>
  <si>
    <t>Column (7)</t>
  </si>
  <si>
    <t>Column (8)</t>
  </si>
  <si>
    <t>Total Tuition Increase (Decrease)</t>
  </si>
  <si>
    <t xml:space="preserve">% Tuition Increase  </t>
  </si>
  <si>
    <t>BSC - Basic Band</t>
  </si>
  <si>
    <t>BSC - Technical Band</t>
  </si>
  <si>
    <t>BSC - Nursing Band</t>
  </si>
  <si>
    <t xml:space="preserve">BSC - BAS </t>
  </si>
  <si>
    <t>WSC -  Band 1</t>
  </si>
  <si>
    <t>WSC -  Band 2 (AG, CIS, CSCI, Lab Sciences)</t>
  </si>
  <si>
    <t>WSC -  Band 3 (Message, Diesel, Welding, Nursing)</t>
  </si>
  <si>
    <t xml:space="preserve">MaSU - Nursing </t>
  </si>
  <si>
    <t>UND - Base</t>
  </si>
  <si>
    <t>UND - Aviation</t>
  </si>
  <si>
    <t>UND - Business</t>
  </si>
  <si>
    <t>UND - Engineering, Computer Science, Geology</t>
  </si>
  <si>
    <t>UND - Engineering Distance Education</t>
  </si>
  <si>
    <t>UND - Nursing</t>
  </si>
  <si>
    <t>UND - Dietetics, Nutrition, SW</t>
  </si>
  <si>
    <t>UND - MLS Undergraduate</t>
  </si>
  <si>
    <t>NDSU - Base</t>
  </si>
  <si>
    <t>NDSU - Architecture</t>
  </si>
  <si>
    <t>NDSU - Business</t>
  </si>
  <si>
    <t>NDSU - Engineering</t>
  </si>
  <si>
    <t>NDSU - Nursing</t>
  </si>
  <si>
    <t>Impact of   Resident Increase</t>
  </si>
  <si>
    <t xml:space="preserve">% Tuition increase (decrease) </t>
  </si>
  <si>
    <t>BSC - Base Band</t>
  </si>
  <si>
    <t>Table 3 -    Resident Professional &amp; Resident Graduate Programs Tuition 2024-25 Academic Year</t>
  </si>
  <si>
    <t>Professional Programs</t>
  </si>
  <si>
    <t>UND School of Medicine</t>
  </si>
  <si>
    <t>UND School of Law</t>
  </si>
  <si>
    <t>NDSU School of Pharmacy</t>
  </si>
  <si>
    <t>Graduate Programs</t>
  </si>
  <si>
    <t>UND - Physician Assistant (flat rate per semester)</t>
  </si>
  <si>
    <t>UND - Physical Therapy</t>
  </si>
  <si>
    <t>UND - Occupational Therapy</t>
  </si>
  <si>
    <t>UND - Nurse Anesthesia</t>
  </si>
  <si>
    <t>Graduate Programs (Academic year at 18 credits, 9 per semester)</t>
  </si>
  <si>
    <t>MaSU - Teaching</t>
  </si>
  <si>
    <t>MaSU - Nursing</t>
  </si>
  <si>
    <t>NDSU - Basic</t>
  </si>
  <si>
    <t xml:space="preserve">NDSU - Nursing </t>
  </si>
  <si>
    <t xml:space="preserve">NDSU - Public Health </t>
  </si>
  <si>
    <t xml:space="preserve">UND - Basic </t>
  </si>
  <si>
    <t>UND - Engineering</t>
  </si>
  <si>
    <t>UND - Nutrition, Dietics, SW</t>
  </si>
  <si>
    <t>UND - Aerospace</t>
  </si>
  <si>
    <t>UND - Accounting, Applied Economics</t>
  </si>
  <si>
    <t>UND - Public Health</t>
  </si>
  <si>
    <t>Table 4 -    Non-Resident Professional &amp; Non-Resident Graduate Programs Tuition 2024-25 Academic Year</t>
  </si>
  <si>
    <t>NDSU School of Pharmacy- MN</t>
  </si>
  <si>
    <t>NDSU - Public Health</t>
  </si>
  <si>
    <t>UND - Basic</t>
  </si>
  <si>
    <t>Table 5 -   Resident High School Students Tuition</t>
  </si>
  <si>
    <t>Column (4)</t>
  </si>
  <si>
    <t>UND - Aviation Program</t>
  </si>
  <si>
    <t>High School Students also pay ConnectND fee of $5.50 and NDSA fee of $0.04 per credit.</t>
  </si>
  <si>
    <t>2024-2025</t>
  </si>
  <si>
    <t>2025-2026</t>
  </si>
  <si>
    <t xml:space="preserve">2024-25 Tuition              </t>
  </si>
  <si>
    <t>2025-26 Requested Tuition Increase</t>
  </si>
  <si>
    <t xml:space="preserve"> Additional 2025-26 Increase</t>
  </si>
  <si>
    <t>Requested 2025-26 Tuition</t>
  </si>
  <si>
    <t>Table 1 -   Resident Undergraduate Tuition  2025-26 Academic Year</t>
  </si>
  <si>
    <t>Table 2 -   Non-Resident Undergraduate Tuition 2025-26 Academic Year</t>
  </si>
  <si>
    <t xml:space="preserve">Requested 2025-26 Tuition Increase </t>
  </si>
  <si>
    <t>2024-25 Unsubsidized Tuition Rate per Credit Hour</t>
  </si>
  <si>
    <t>2024-25 Subsidized Tuition Rate per Credit Hour</t>
  </si>
  <si>
    <t>Requested 2025-26 Rate Increase</t>
  </si>
  <si>
    <t xml:space="preserve">Requested 2025-26 Unsubsidized Tuition Rate per Credit Hour </t>
  </si>
  <si>
    <t xml:space="preserve">Requested 2025-26 Subsidized Tuition Rate per Credit Hour </t>
  </si>
  <si>
    <t>Dickinson State University, at the February 12, 2025 Planning and Budgeting Committee meeting, the Committee agreed to a 4% increase in tution on all levels, which was then approved by Acting President Orton.  This comes on the heals of a 5 year tuition freeze.</t>
  </si>
  <si>
    <t>Finance and Administration</t>
  </si>
  <si>
    <t>Vice President for Finance and Administration</t>
  </si>
  <si>
    <r>
      <t xml:space="preserve">Request for </t>
    </r>
    <r>
      <rPr>
        <b/>
        <u/>
        <sz val="16"/>
        <color rgb="FF000000"/>
        <rFont val="Calibri"/>
        <family val="2"/>
      </rPr>
      <t>New or Increased</t>
    </r>
    <r>
      <rPr>
        <b/>
        <sz val="16"/>
        <color rgb="FF000000"/>
        <rFont val="Calibri"/>
        <family val="2"/>
      </rPr>
      <t xml:space="preserve"> Program or Course Fee </t>
    </r>
  </si>
  <si>
    <t xml:space="preserve">To be included with academic program request for new or increased fees required as part of a new or changed academic program. Fees required to support a new or changed academic program will be approved as part of the academic approval process.  If fee increase is not associated with an academic program change, submit with other annual fee requests, in the spring of the year for SBHE approval. </t>
  </si>
  <si>
    <t xml:space="preserve">For all program or course fee increases, please provide the following information: </t>
  </si>
  <si>
    <t>7. History of fee and related increases</t>
  </si>
  <si>
    <t xml:space="preserve">8. Comparable in-state and out-of-state regional program/course fees and combined program/course fees and tuition for those campuses with which you are most likely to compete for students : </t>
  </si>
  <si>
    <t>9.Other unique fees (program/course, lab, other) assessed to students in program, including the total average annual fees assessed to student in the program (for those courses that are part of the specific program):</t>
  </si>
  <si>
    <t>10. Approximate number of students assessed the fee per year</t>
  </si>
  <si>
    <t>11. For this course/program fee:</t>
  </si>
  <si>
    <t>6/30/2022</t>
  </si>
  <si>
    <t>6/30/2023</t>
  </si>
  <si>
    <t>6/30/2024</t>
  </si>
  <si>
    <t>Unspent acount balance</t>
  </si>
  <si>
    <t>Annual fee amount collected</t>
  </si>
  <si>
    <t>Annual expense</t>
  </si>
  <si>
    <t>12. Total estimated new annual program/course fee collections for FY26</t>
  </si>
  <si>
    <t>13. Anticipated expenditures for FY26 for the course/program fee</t>
  </si>
  <si>
    <t xml:space="preserve">14. Describe when fee is assessed and for how many terms (e.g. when admitted as a major in junior year for four terms, etc.) </t>
  </si>
  <si>
    <t>15. SBHE policy 805.3 states: “Institutions may charge special program fees to benefit students in particular programs that have exceptional and critical needs that are not adequately funded through differential tuition or other sources” and “ Institutions may charge pecial course fees to benefit all students in a class to cover costs such as transportation and admission on field trips, field experience or study abroad trips, insurance and testing required for specific classes, and individual sessions provided to students such as flight training and music lessons.</t>
  </si>
  <si>
    <t xml:space="preserve">16. Please provide a high-level list of program/course fee budgeted expenditures  </t>
  </si>
  <si>
    <t>17. Describe process for gaining student input as required by SBHE policy and student position</t>
  </si>
  <si>
    <t>Fire 200 - Auto Extraction</t>
  </si>
  <si>
    <t xml:space="preserve">1. Campus Name    </t>
  </si>
  <si>
    <r>
      <t xml:space="preserve">2. Program Title  </t>
    </r>
    <r>
      <rPr>
        <b/>
        <sz val="11"/>
        <color theme="1"/>
        <rFont val="Aptos Narrow"/>
        <family val="2"/>
      </rPr>
      <t xml:space="preserve"> </t>
    </r>
  </si>
  <si>
    <t xml:space="preserve">3. Current Annual Fee Amount    </t>
  </si>
  <si>
    <t xml:space="preserve">4. Proposed Annual Fee Amount     </t>
  </si>
  <si>
    <t xml:space="preserve">5. Dollar Increase    </t>
  </si>
  <si>
    <t xml:space="preserve">6. Percent Increase   </t>
  </si>
  <si>
    <t>This is a part of the new Fire Fighting program that DSU started during the 2025-2026 academic year.  There were no fees established for ths class in the original fee submission that was submitted as a part of the 2024-2025 update.</t>
  </si>
  <si>
    <t>The fee that is proposed to be charged was determined based on the costs that were provided to DSU by the Dickinson Fire Department.</t>
  </si>
  <si>
    <t>Not Applicable</t>
  </si>
  <si>
    <t>The fee will be asssessed to each student that registers for Fire 200.</t>
  </si>
  <si>
    <t>The fee that DSU is setting up is a pass through payment that will go to the Dickinson Fire Department.</t>
  </si>
  <si>
    <t>The fee covers the following - PPE - Issuing/Maintenace/Cleaning costs - $100.00; Consumables/Rehab Supplies - $25.00</t>
  </si>
  <si>
    <t>As this is a direct cost provided by the Dickinson Fire Department, no student input was gathered.</t>
  </si>
  <si>
    <t>Fire Fighter 101L and Fire Fighter 102L</t>
  </si>
  <si>
    <t>$150.00 per class</t>
  </si>
  <si>
    <t>$250 - FF1; and $125 - FF2</t>
  </si>
  <si>
    <t>The fees that were set as a part of the 2024-2025 academic year were based on estimates.  Now that the program has been up and running, the Dickinson Fire Department was able to determine what the costs were for each of the classes.  Based on the historical information, it was determined that we need to increase the fees associated with Fire 101L by $100 and reduce the fees associated with Fire 102L by $25 - providing the net overall increase of $75.</t>
  </si>
  <si>
    <t>The fee will be asssessed to each student that registers for Fire 101L and Fire 102L</t>
  </si>
  <si>
    <r>
      <t xml:space="preserve">The fee covers the following:  </t>
    </r>
    <r>
      <rPr>
        <u/>
        <sz val="11"/>
        <color theme="1"/>
        <rFont val="Calibri"/>
        <family val="2"/>
        <scheme val="minor"/>
      </rPr>
      <t>Fire 101L</t>
    </r>
    <r>
      <rPr>
        <sz val="11"/>
        <color theme="1"/>
        <rFont val="Calibri"/>
        <family val="2"/>
        <scheme val="minor"/>
      </rPr>
      <t xml:space="preserve"> - PPE - Issuing/Maintenace/Cleaning costs - $200.00; Consumables/Rehab Supplies - $50.00; </t>
    </r>
    <r>
      <rPr>
        <u/>
        <sz val="11"/>
        <color theme="1"/>
        <rFont val="Calibri"/>
        <family val="2"/>
        <scheme val="minor"/>
      </rPr>
      <t>Fire 102L</t>
    </r>
    <r>
      <rPr>
        <sz val="11"/>
        <color theme="1"/>
        <rFont val="Calibri"/>
        <family val="2"/>
        <scheme val="minor"/>
      </rPr>
      <t xml:space="preserve"> - PPE - Issuing/Maintenace/Cleaning costs - $200.00; Consumables/Rehab Supplies - $50.00.  The books and uniforms were not included as a part of the fee as they may vary, based on individual student needs.</t>
    </r>
  </si>
  <si>
    <t>Dual credit rates are usually determined at the State level.  Correct?</t>
  </si>
  <si>
    <t>For Consideration by the ND State Board of Higher Education</t>
  </si>
  <si>
    <t>FEE SCHEDULE PER SEMESTER</t>
  </si>
  <si>
    <t>For the Academic Year 2025-2026</t>
  </si>
  <si>
    <t>SEMESTER CREDITS</t>
  </si>
  <si>
    <t>RESIDENT RATES</t>
  </si>
  <si>
    <t>Tuition*</t>
  </si>
  <si>
    <t>Mandatory Student Fee**</t>
  </si>
  <si>
    <t>Mandatory Technology Fee**</t>
  </si>
  <si>
    <t>Mandatory Connect ND Fee**</t>
  </si>
  <si>
    <t>Mandatory NDSA Fee**</t>
  </si>
  <si>
    <t>INTERNATIONAL  RATES</t>
  </si>
  <si>
    <t>GRAD CREDIT RATES</t>
  </si>
  <si>
    <t>DUAL CREDIT- Subsidized</t>
  </si>
  <si>
    <t>Connect ND Fee**</t>
  </si>
  <si>
    <t>NDSA Fee**</t>
  </si>
  <si>
    <t>DUAL CREDIT - Unsubsidized</t>
  </si>
  <si>
    <t>ADDITIONAL INFORMATION</t>
  </si>
  <si>
    <t>1) *Tuition-No Cap - 4% increase</t>
  </si>
  <si>
    <t>2) Mandatory Student Fee consists of three different fees.  The University Fee of $33.28/credit supports Athletics, Cheerleading, Music, Theatre/Dance, Rodeo,  and Student Health.  The Activity Fee of</t>
  </si>
  <si>
    <t xml:space="preserve">     $5.75/credit supports Student Senate, Homecoming, Campus Activity Board, intramural activities, and student activities.  The Biesiot Activity Center Fee of $1.00/credit supoprts the Henry Biesiot Activity Center debt</t>
  </si>
  <si>
    <t xml:space="preserve">     retirement and operating costs</t>
  </si>
  <si>
    <t>3) ** Mandatory fees cap at 12 credits</t>
  </si>
  <si>
    <t>4) States that qualify for Resident Rates:</t>
  </si>
  <si>
    <t>US Citizens and Permanent Residents who reside in all 50 states and the District of Columbia.</t>
  </si>
  <si>
    <t>Residents of the Canadian Provinces of Manitoba and Saskatchewan</t>
  </si>
  <si>
    <t xml:space="preserve">FIRE 101L - Firefighter I Lab </t>
  </si>
  <si>
    <t>FIRE 102L - Firefighter II Lab</t>
  </si>
  <si>
    <t>Final</t>
  </si>
  <si>
    <r>
      <t>FOOD CONTRACTS: (</t>
    </r>
    <r>
      <rPr>
        <b/>
        <i/>
        <sz val="10"/>
        <color rgb="FF000000"/>
        <rFont val="TimesNewRomanPS"/>
      </rPr>
      <t>Per Year)</t>
    </r>
  </si>
  <si>
    <r>
      <t xml:space="preserve">HOUSING CONTRACTS: </t>
    </r>
    <r>
      <rPr>
        <b/>
        <i/>
        <sz val="10"/>
        <color rgb="FF000000"/>
        <rFont val="TimesNewRomanPS"/>
      </rPr>
      <t>(Per Year)</t>
    </r>
  </si>
  <si>
    <t>2025-26 ACADEMIC YEAR</t>
  </si>
  <si>
    <t>HOUSING AND MEAL PLAN RATES</t>
  </si>
  <si>
    <r>
      <t xml:space="preserve">FIRE 200 - Vehicle Extraction Lab </t>
    </r>
    <r>
      <rPr>
        <b/>
        <i/>
        <sz val="10"/>
        <color rgb="FFFF0000"/>
        <rFont val="Arial MT"/>
      </rPr>
      <t>(New Fee)</t>
    </r>
  </si>
  <si>
    <t>Course Fees:</t>
  </si>
  <si>
    <t>Technology Fee - Per Credit Hour*</t>
  </si>
  <si>
    <t>NDSA Fee - Per Credit Hour*</t>
  </si>
  <si>
    <t>ConnectND Fee - Per Credit Hour*</t>
  </si>
  <si>
    <t>Application Fee</t>
  </si>
  <si>
    <t>Convenience Fee</t>
  </si>
  <si>
    <t>COURSE FEES, PROGRAM FEES,</t>
  </si>
  <si>
    <t>&amp; MISCELLANEOUS FEES</t>
  </si>
  <si>
    <t>Program Fees:</t>
  </si>
  <si>
    <t>Miscellaneous Fees:</t>
  </si>
  <si>
    <t>Credentials</t>
  </si>
  <si>
    <t>Diploma</t>
  </si>
  <si>
    <t>Late Fee</t>
  </si>
  <si>
    <t>Placement Bulletin</t>
  </si>
  <si>
    <t>ID Replacement Fee</t>
  </si>
  <si>
    <t>Shots</t>
  </si>
  <si>
    <t>Transcripts</t>
  </si>
  <si>
    <t>1/2 tuition rate</t>
  </si>
  <si>
    <r>
      <t>Audit Fee</t>
    </r>
    <r>
      <rPr>
        <i/>
        <sz val="10"/>
        <color theme="1"/>
        <rFont val="Arial MT"/>
      </rPr>
      <t xml:space="preserve"> (Per Semester Hour)</t>
    </r>
  </si>
  <si>
    <r>
      <t xml:space="preserve">Parking Fee </t>
    </r>
    <r>
      <rPr>
        <i/>
        <sz val="10"/>
        <color theme="1"/>
        <rFont val="Arial MT"/>
      </rPr>
      <t>(Per Academic Year)</t>
    </r>
  </si>
  <si>
    <r>
      <t xml:space="preserve">Recording Fee </t>
    </r>
    <r>
      <rPr>
        <i/>
        <sz val="10"/>
        <color theme="1"/>
        <rFont val="Arial MT"/>
      </rPr>
      <t>(Per Semester Hour)</t>
    </r>
  </si>
  <si>
    <r>
      <t xml:space="preserve">Reinstatement Fee </t>
    </r>
    <r>
      <rPr>
        <i/>
        <sz val="10"/>
        <color theme="1"/>
        <rFont val="Arial MT"/>
      </rPr>
      <t>(Must be paid prior to re-enrollment)</t>
    </r>
  </si>
  <si>
    <t>Varies</t>
  </si>
  <si>
    <t>2025-2026 ACADEMIC YEAR -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</si>
</sst>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_)"/>
    <numFmt numFmtId="165" formatCode="0.0%"/>
    <numFmt numFmtId="166" formatCode="&quot;$&quot;#,##0.00"/>
    <numFmt numFmtId="167" formatCode="&quot;$&quot;#,##0"/>
    <numFmt numFmtId="168" formatCode="_(&quot;$&quot;* #,##0_);_(&quot;$&quot;* \(#,##0\);_(&quot;$&quot;* &quot;-&quot;??_);_(@_)"/>
    <numFmt numFmtId="169" formatCode="_(* #,##0_);_(* \(#,##0\);_(* &quot;-&quot;??_);_(@_)"/>
    <numFmt numFmtId="170" formatCode="_(* #,##0.000_);_(* \(#,##0.000\);_(* &quot;-&quot;??_);_(@_)"/>
    <numFmt numFmtId="171" formatCode="_(* #,##0.0000_);_(* \(#,##0.0000\);_(* &quot;-&quot;??_);_(@_)"/>
  </numFmts>
  <fonts count="103">
    <font>
      <sz val="12"/>
      <name val="Arial MT"/>
    </font>
    <font>
      <sz val="11"/>
      <color theme="1"/>
      <name val="Calibri"/>
      <family val="2"/>
      <scheme val="minor"/>
    </font>
    <font>
      <sz val="11"/>
      <color theme="1"/>
      <name val="Calibri"/>
      <family val="2"/>
      <scheme val="minor"/>
    </font>
    <font>
      <sz val="10"/>
      <name val="Arial"/>
      <family val="2"/>
    </font>
    <font>
      <b/>
      <sz val="14"/>
      <color indexed="8"/>
      <name val="Arial MT"/>
      <family val="2"/>
    </font>
    <font>
      <sz val="12"/>
      <color indexed="8"/>
      <name val="Arial MT"/>
    </font>
    <font>
      <sz val="10"/>
      <color indexed="12"/>
      <name val="Arial MT"/>
      <family val="2"/>
    </font>
    <font>
      <b/>
      <sz val="8"/>
      <color indexed="8"/>
      <name val="TimesNewRomanPS"/>
      <family val="1"/>
    </font>
    <font>
      <b/>
      <sz val="10"/>
      <color indexed="8"/>
      <name val="TimesNewRomanPS"/>
      <family val="1"/>
    </font>
    <font>
      <b/>
      <sz val="12"/>
      <color indexed="12"/>
      <name val="Arial MT"/>
      <family val="2"/>
    </font>
    <font>
      <sz val="10"/>
      <color indexed="8"/>
      <name val="TimesNewRomanPS"/>
      <family val="1"/>
    </font>
    <font>
      <sz val="10"/>
      <color indexed="12"/>
      <name val="TimesNewRomanPS"/>
      <family val="1"/>
    </font>
    <font>
      <u/>
      <sz val="10"/>
      <color indexed="8"/>
      <name val="TimesNewRomanPS"/>
      <family val="1"/>
    </font>
    <font>
      <b/>
      <sz val="10"/>
      <name val="Times New Roman"/>
      <family val="1"/>
    </font>
    <font>
      <sz val="10"/>
      <name val="Times New Roman"/>
      <family val="1"/>
    </font>
    <font>
      <sz val="10"/>
      <color indexed="12"/>
      <name val="Times New Roman"/>
      <family val="1"/>
    </font>
    <font>
      <sz val="10"/>
      <name val="TimesNewRomanPS"/>
      <family val="1"/>
    </font>
    <font>
      <sz val="10"/>
      <color theme="1"/>
      <name val="TimesNewRomanPS"/>
      <family val="1"/>
    </font>
    <font>
      <b/>
      <sz val="11"/>
      <color theme="1"/>
      <name val="Calibri"/>
      <family val="2"/>
      <scheme val="minor"/>
    </font>
    <font>
      <b/>
      <sz val="10"/>
      <color indexed="8"/>
      <name val="TimesNewRomanPS"/>
    </font>
    <font>
      <b/>
      <i/>
      <sz val="10"/>
      <color indexed="8"/>
      <name val="TimesNewRomanPS"/>
    </font>
    <font>
      <sz val="10"/>
      <color rgb="FFFF0000"/>
      <name val="TimesNewRomanPS"/>
      <family val="1"/>
    </font>
    <font>
      <sz val="10"/>
      <color rgb="FF0000FF"/>
      <name val="TimesNewRomanPS"/>
      <family val="1"/>
    </font>
    <font>
      <sz val="12"/>
      <color rgb="FF0000FF"/>
      <name val="Arial MT"/>
    </font>
    <font>
      <b/>
      <sz val="10"/>
      <color rgb="FF0000FF"/>
      <name val="TimesNewRomanPS"/>
    </font>
    <font>
      <b/>
      <sz val="10"/>
      <color rgb="FF0000FF"/>
      <name val="Arial MT"/>
    </font>
    <font>
      <b/>
      <sz val="10"/>
      <color indexed="12"/>
      <name val="TimesNewRomanPS"/>
    </font>
    <font>
      <sz val="10"/>
      <color rgb="FF0000FF"/>
      <name val="TimesNewRomanPS"/>
    </font>
    <font>
      <sz val="12"/>
      <name val="Arial MT"/>
    </font>
    <font>
      <b/>
      <sz val="11"/>
      <color theme="0"/>
      <name val="Calibri"/>
      <family val="2"/>
      <scheme val="minor"/>
    </font>
    <font>
      <b/>
      <sz val="14"/>
      <name val="Arial MT"/>
      <family val="2"/>
    </font>
    <font>
      <sz val="10"/>
      <name val="Arial MT"/>
      <family val="2"/>
    </font>
    <font>
      <b/>
      <sz val="12"/>
      <name val="Arial MT"/>
      <family val="2"/>
    </font>
    <font>
      <sz val="12"/>
      <color rgb="FF0000FF"/>
      <name val="Arial"/>
      <family val="2"/>
    </font>
    <font>
      <sz val="10"/>
      <name val="Arial MT"/>
    </font>
    <font>
      <sz val="10"/>
      <color rgb="FF0000FF"/>
      <name val="Arial MT"/>
    </font>
    <font>
      <sz val="10"/>
      <color theme="1"/>
      <name val="Arial MT"/>
    </font>
    <font>
      <sz val="8"/>
      <name val="Arial MT"/>
      <family val="2"/>
    </font>
    <font>
      <sz val="10"/>
      <color theme="1"/>
      <name val="Arial MT"/>
      <family val="2"/>
    </font>
    <font>
      <sz val="10"/>
      <color rgb="FFFF0000"/>
      <name val="Arial MT"/>
    </font>
    <font>
      <sz val="8"/>
      <color theme="1"/>
      <name val="Arial MT"/>
    </font>
    <font>
      <sz val="10"/>
      <color rgb="FF0000FF"/>
      <name val="Arial MT"/>
      <family val="2"/>
    </font>
    <font>
      <b/>
      <sz val="10"/>
      <color rgb="FFC00000"/>
      <name val="Arial MT"/>
    </font>
    <font>
      <b/>
      <sz val="12"/>
      <name val="Arial MT"/>
    </font>
    <font>
      <b/>
      <sz val="12"/>
      <color indexed="12"/>
      <name val="Arial MT"/>
    </font>
    <font>
      <sz val="12"/>
      <name val="Arial MT"/>
      <family val="2"/>
    </font>
    <font>
      <sz val="8"/>
      <name val="Arial MT"/>
    </font>
    <font>
      <b/>
      <u/>
      <sz val="12"/>
      <name val="Arial MT"/>
    </font>
    <font>
      <b/>
      <sz val="16"/>
      <name val="Arial MT"/>
    </font>
    <font>
      <b/>
      <sz val="12"/>
      <name val="Arial Narrow"/>
      <family val="2"/>
    </font>
    <font>
      <b/>
      <sz val="14"/>
      <name val="Arial Narrow"/>
      <family val="2"/>
    </font>
    <font>
      <b/>
      <sz val="14"/>
      <color theme="3"/>
      <name val="Arial Narrow"/>
      <family val="2"/>
    </font>
    <font>
      <b/>
      <sz val="12"/>
      <color rgb="FFC00000"/>
      <name val="Arial Narrow"/>
      <family val="2"/>
    </font>
    <font>
      <b/>
      <sz val="14"/>
      <color rgb="FFC00000"/>
      <name val="Arial Narrow"/>
      <family val="2"/>
    </font>
    <font>
      <b/>
      <sz val="12"/>
      <color theme="3"/>
      <name val="Arial Narrow"/>
      <family val="2"/>
    </font>
    <font>
      <b/>
      <sz val="12"/>
      <color theme="3"/>
      <name val="Arial MT"/>
    </font>
    <font>
      <b/>
      <u/>
      <sz val="12"/>
      <color rgb="FFC00000"/>
      <name val="Arial MT"/>
    </font>
    <font>
      <b/>
      <sz val="14"/>
      <color rgb="FFC00000"/>
      <name val="Arial MT"/>
      <family val="2"/>
    </font>
    <font>
      <b/>
      <sz val="11"/>
      <name val="Arial MT"/>
    </font>
    <font>
      <b/>
      <i/>
      <sz val="12"/>
      <name val="Arial MT"/>
    </font>
    <font>
      <sz val="11"/>
      <name val="Arial MT"/>
    </font>
    <font>
      <sz val="1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14"/>
      <color rgb="FF002060"/>
      <name val="Times New Roman"/>
      <family val="1"/>
    </font>
    <font>
      <sz val="11"/>
      <color rgb="FF002060"/>
      <name val="Calibri"/>
      <family val="2"/>
      <scheme val="minor"/>
    </font>
    <font>
      <b/>
      <sz val="14"/>
      <color rgb="FF002060"/>
      <name val="Times New Roman"/>
      <family val="1"/>
    </font>
    <font>
      <b/>
      <sz val="16"/>
      <color rgb="FF000000"/>
      <name val="Calibri"/>
      <family val="2"/>
    </font>
    <font>
      <b/>
      <u/>
      <sz val="16"/>
      <color rgb="FF000000"/>
      <name val="Calibri"/>
      <family val="2"/>
    </font>
    <font>
      <sz val="11"/>
      <color rgb="FF000000"/>
      <name val="Calibri"/>
      <family val="2"/>
    </font>
    <font>
      <b/>
      <sz val="11"/>
      <color rgb="FF000000"/>
      <name val="Calibri"/>
      <family val="2"/>
    </font>
    <font>
      <sz val="11"/>
      <color rgb="FF000000"/>
      <name val="Aptos Narrow"/>
      <family val="2"/>
    </font>
    <font>
      <sz val="11"/>
      <color theme="1"/>
      <name val="Aptos Narrow"/>
      <family val="2"/>
    </font>
    <font>
      <b/>
      <sz val="11"/>
      <color theme="1"/>
      <name val="Aptos Narrow"/>
      <family val="2"/>
    </font>
    <font>
      <u/>
      <sz val="11"/>
      <color theme="1"/>
      <name val="Calibri"/>
      <family val="2"/>
      <scheme val="minor"/>
    </font>
    <font>
      <sz val="12"/>
      <color rgb="FF002060"/>
      <name val="Arial MT"/>
    </font>
    <font>
      <i/>
      <sz val="10"/>
      <color rgb="FFFF0000"/>
      <name val="Arial MT"/>
    </font>
    <font>
      <b/>
      <sz val="14"/>
      <color rgb="FF002060"/>
      <name val="Calibri"/>
      <family val="2"/>
      <scheme val="minor"/>
    </font>
    <font>
      <b/>
      <sz val="14"/>
      <name val="Arial"/>
      <family val="2"/>
    </font>
    <font>
      <b/>
      <sz val="17"/>
      <color rgb="FF002060"/>
      <name val="Calibri"/>
      <family val="2"/>
      <scheme val="minor"/>
    </font>
    <font>
      <sz val="12"/>
      <name val="Arial"/>
      <family val="2"/>
    </font>
    <font>
      <b/>
      <sz val="16"/>
      <color rgb="FF002060"/>
      <name val="Calibri"/>
      <family val="2"/>
      <scheme val="minor"/>
    </font>
    <font>
      <b/>
      <sz val="12"/>
      <color rgb="FF002060"/>
      <name val="Calibri"/>
      <family val="2"/>
      <scheme val="minor"/>
    </font>
    <font>
      <b/>
      <sz val="11"/>
      <color rgb="FF002060"/>
      <name val="Calibri"/>
      <family val="2"/>
      <scheme val="minor"/>
    </font>
    <font>
      <sz val="10"/>
      <name val="Courier New"/>
      <family val="3"/>
    </font>
    <font>
      <sz val="11"/>
      <name val="Arial"/>
      <family val="2"/>
    </font>
    <font>
      <sz val="11"/>
      <name val="Courier New"/>
      <family val="3"/>
    </font>
    <font>
      <b/>
      <sz val="11"/>
      <name val="Arial"/>
      <family val="2"/>
    </font>
    <font>
      <b/>
      <u/>
      <sz val="11"/>
      <name val="Courier New"/>
      <family val="3"/>
    </font>
    <font>
      <b/>
      <sz val="12"/>
      <color theme="0"/>
      <name val="Calibri"/>
      <family val="2"/>
      <scheme val="minor"/>
    </font>
    <font>
      <b/>
      <sz val="20"/>
      <color rgb="FFFF0000"/>
      <name val="Times New Roman"/>
      <family val="1"/>
    </font>
    <font>
      <sz val="12"/>
      <color theme="0"/>
      <name val="Arial MT"/>
    </font>
    <font>
      <sz val="8"/>
      <color theme="0"/>
      <name val="Arial MT"/>
      <family val="2"/>
    </font>
    <font>
      <sz val="10"/>
      <color theme="0"/>
      <name val="Arial MT"/>
      <family val="2"/>
    </font>
    <font>
      <b/>
      <sz val="12"/>
      <color indexed="8"/>
      <name val="TimesNewRomanPS"/>
      <family val="1"/>
    </font>
    <font>
      <b/>
      <sz val="10"/>
      <color theme="0"/>
      <name val="TimesNewRomanPS"/>
      <family val="1"/>
    </font>
    <font>
      <b/>
      <i/>
      <sz val="10"/>
      <color rgb="FF000000"/>
      <name val="TimesNewRomanPS"/>
    </font>
    <font>
      <b/>
      <i/>
      <sz val="10"/>
      <color rgb="FFFF0000"/>
      <name val="Arial MT"/>
    </font>
    <font>
      <b/>
      <sz val="14"/>
      <color rgb="FF002060"/>
      <name val="Arial MT"/>
    </font>
    <font>
      <b/>
      <sz val="14"/>
      <color rgb="FF002060"/>
      <name val="Arial MT"/>
      <family val="2"/>
    </font>
    <font>
      <i/>
      <sz val="10"/>
      <color theme="1"/>
      <name val="Arial MT"/>
    </font>
  </fonts>
  <fills count="38">
    <fill>
      <patternFill patternType="none"/>
    </fill>
    <fill>
      <patternFill patternType="gray125"/>
    </fill>
    <fill>
      <patternFill patternType="gray125">
        <fgColor indexed="8"/>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gray0625">
        <bgColor theme="7" tint="0.79998168889431442"/>
      </patternFill>
    </fill>
    <fill>
      <patternFill patternType="solid">
        <fgColor theme="7" tint="0.79998168889431442"/>
        <bgColor indexed="64"/>
      </patternFill>
    </fill>
    <fill>
      <patternFill patternType="gray125">
        <fgColor indexed="8"/>
        <bgColor theme="7" tint="0.79998168889431442"/>
      </patternFill>
    </fill>
    <fill>
      <patternFill patternType="gray0625">
        <bgColor rgb="FFFFCCFF"/>
      </patternFill>
    </fill>
    <fill>
      <patternFill patternType="solid">
        <fgColor rgb="FFFFCCFF"/>
        <bgColor indexed="64"/>
      </patternFill>
    </fill>
    <fill>
      <patternFill patternType="gray125">
        <fgColor indexed="8"/>
        <bgColor rgb="FFFFCCFF"/>
      </patternFill>
    </fill>
    <fill>
      <patternFill patternType="solid">
        <fgColor rgb="FFFFFF00"/>
        <bgColor indexed="64"/>
      </patternFill>
    </fill>
    <fill>
      <patternFill patternType="gray0625">
        <bgColor theme="9" tint="0.79998168889431442"/>
      </patternFill>
    </fill>
    <fill>
      <patternFill patternType="gray125">
        <fgColor indexed="8"/>
        <bgColor theme="9" tint="0.79998168889431442"/>
      </patternFill>
    </fill>
    <fill>
      <patternFill patternType="gray0625">
        <bgColor theme="4" tint="0.79998168889431442"/>
      </patternFill>
    </fill>
    <fill>
      <patternFill patternType="solid">
        <fgColor theme="4" tint="0.79998168889431442"/>
        <bgColor indexed="64"/>
      </patternFill>
    </fill>
    <fill>
      <patternFill patternType="gray125">
        <fgColor indexed="8"/>
        <bgColor theme="4" tint="0.79998168889431442"/>
      </patternFill>
    </fill>
    <fill>
      <patternFill patternType="gray0625">
        <bgColor rgb="FFB0DD7F"/>
      </patternFill>
    </fill>
    <fill>
      <patternFill patternType="solid">
        <fgColor rgb="FFB0DD7F"/>
        <bgColor indexed="64"/>
      </patternFill>
    </fill>
    <fill>
      <patternFill patternType="gray125">
        <fgColor indexed="8"/>
        <bgColor rgb="FFB0DD7F"/>
      </patternFill>
    </fill>
    <fill>
      <patternFill patternType="solid">
        <fgColor indexed="65"/>
        <bgColor indexed="8"/>
      </patternFill>
    </fill>
    <fill>
      <patternFill patternType="solid">
        <fgColor rgb="FFFFFF00"/>
        <bgColor indexed="8"/>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lightGray"/>
    </fill>
    <fill>
      <patternFill patternType="solid">
        <fgColor rgb="FFD1E8FF"/>
        <bgColor indexed="64"/>
      </patternFill>
    </fill>
    <fill>
      <patternFill patternType="solid">
        <fgColor rgb="FF002060"/>
        <bgColor indexed="64"/>
      </patternFill>
    </fill>
  </fills>
  <borders count="10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bottom/>
      <diagonal/>
    </border>
    <border>
      <left/>
      <right/>
      <top style="thin">
        <color theme="1"/>
      </top>
      <bottom style="double">
        <color theme="1"/>
      </bottom>
      <diagonal/>
    </border>
    <border>
      <left style="thin">
        <color theme="1"/>
      </left>
      <right/>
      <top/>
      <bottom/>
      <diagonal/>
    </border>
    <border>
      <left style="thin">
        <color theme="1"/>
      </left>
      <right style="thin">
        <color theme="1"/>
      </right>
      <top style="thin">
        <color theme="1"/>
      </top>
      <bottom/>
      <diagonal/>
    </border>
    <border>
      <left/>
      <right style="thin">
        <color indexed="8"/>
      </right>
      <top/>
      <bottom/>
      <diagonal/>
    </border>
    <border>
      <left style="thin">
        <color theme="1"/>
      </left>
      <right style="thin">
        <color theme="1"/>
      </right>
      <top/>
      <bottom style="thin">
        <color theme="1"/>
      </bottom>
      <diagonal/>
    </border>
    <border>
      <left style="thin">
        <color theme="1"/>
      </left>
      <right style="thin">
        <color theme="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thin">
        <color theme="1"/>
      </bottom>
      <diagonal/>
    </border>
    <border>
      <left/>
      <right/>
      <top style="thin">
        <color indexed="8"/>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8"/>
      </top>
      <bottom style="thin">
        <color theme="1"/>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theme="1"/>
      </bottom>
      <diagonal/>
    </border>
    <border>
      <left style="thin">
        <color indexed="64"/>
      </left>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top style="thin">
        <color indexed="8"/>
      </top>
      <bottom style="thin">
        <color indexed="64"/>
      </bottom>
      <diagonal/>
    </border>
    <border>
      <left style="thin">
        <color indexed="8"/>
      </left>
      <right style="thin">
        <color indexed="8"/>
      </right>
      <top/>
      <bottom/>
      <diagonal/>
    </border>
    <border>
      <left/>
      <right style="thin">
        <color indexed="8"/>
      </right>
      <top style="thin">
        <color indexed="8"/>
      </top>
      <bottom/>
      <diagonal/>
    </border>
    <border>
      <left style="double">
        <color indexed="8"/>
      </left>
      <right/>
      <top style="double">
        <color indexed="8"/>
      </top>
      <bottom/>
      <diagonal/>
    </border>
    <border>
      <left/>
      <right/>
      <top style="double">
        <color indexed="8"/>
      </top>
      <bottom/>
      <diagonal/>
    </border>
  </borders>
  <cellStyleXfs count="17">
    <xf numFmtId="0" fontId="0" fillId="0" borderId="0"/>
    <xf numFmtId="9" fontId="3"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7" fontId="28" fillId="0" borderId="0"/>
    <xf numFmtId="9" fontId="2" fillId="0" borderId="0" applyFont="0" applyFill="0" applyBorder="0" applyAlignment="0" applyProtection="0"/>
    <xf numFmtId="0" fontId="28" fillId="0" borderId="0"/>
    <xf numFmtId="43" fontId="3" fillId="0" borderId="0" applyFont="0" applyFill="0" applyBorder="0" applyAlignment="0" applyProtection="0"/>
    <xf numFmtId="44" fontId="3" fillId="0" borderId="0" applyFont="0" applyFill="0" applyBorder="0" applyAlignment="0" applyProtection="0"/>
    <xf numFmtId="0" fontId="28"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809">
    <xf numFmtId="0" fontId="0" fillId="0" borderId="0" xfId="0"/>
    <xf numFmtId="0" fontId="10" fillId="0" borderId="0" xfId="0" applyFont="1"/>
    <xf numFmtId="0" fontId="8" fillId="2" borderId="5" xfId="0" applyFont="1" applyFill="1" applyBorder="1" applyAlignment="1">
      <alignment horizontal="centerContinuous"/>
    </xf>
    <xf numFmtId="0" fontId="8" fillId="2" borderId="6" xfId="0" applyFont="1" applyFill="1" applyBorder="1" applyAlignment="1">
      <alignment horizontal="centerContinuous"/>
    </xf>
    <xf numFmtId="7" fontId="11" fillId="0" borderId="4" xfId="0" applyNumberFormat="1" applyFont="1" applyBorder="1" applyProtection="1">
      <protection locked="0"/>
    </xf>
    <xf numFmtId="0" fontId="10" fillId="2" borderId="7" xfId="0" applyFont="1" applyFill="1" applyBorder="1" applyAlignment="1">
      <alignment horizontal="centerContinuous"/>
    </xf>
    <xf numFmtId="0" fontId="14" fillId="0" borderId="0" xfId="0" applyFont="1"/>
    <xf numFmtId="0" fontId="11" fillId="0" borderId="0" xfId="0" applyFont="1" applyProtection="1">
      <protection locked="0"/>
    </xf>
    <xf numFmtId="0" fontId="10" fillId="0" borderId="19" xfId="0" applyFont="1" applyBorder="1"/>
    <xf numFmtId="0" fontId="10" fillId="2" borderId="6" xfId="0" applyFont="1" applyFill="1" applyBorder="1" applyAlignment="1">
      <alignment horizontal="centerContinuous"/>
    </xf>
    <xf numFmtId="0" fontId="18" fillId="5" borderId="30" xfId="0" applyFont="1" applyFill="1" applyBorder="1" applyAlignment="1">
      <alignment horizontal="center"/>
    </xf>
    <xf numFmtId="165" fontId="18" fillId="5" borderId="31" xfId="1" applyNumberFormat="1" applyFont="1" applyFill="1" applyBorder="1" applyAlignment="1">
      <alignment horizontal="center"/>
    </xf>
    <xf numFmtId="0" fontId="18" fillId="6" borderId="30" xfId="0" applyFont="1" applyFill="1" applyBorder="1" applyAlignment="1">
      <alignment horizontal="center"/>
    </xf>
    <xf numFmtId="165" fontId="18" fillId="6" borderId="31" xfId="1" applyNumberFormat="1" applyFont="1" applyFill="1" applyBorder="1" applyAlignment="1">
      <alignment horizontal="center"/>
    </xf>
    <xf numFmtId="0" fontId="18" fillId="0" borderId="9" xfId="0" applyFont="1" applyBorder="1"/>
    <xf numFmtId="0" fontId="0" fillId="0" borderId="30" xfId="0" applyBorder="1" applyAlignment="1">
      <alignment horizontal="center"/>
    </xf>
    <xf numFmtId="165" fontId="0" fillId="0" borderId="31" xfId="1" applyNumberFormat="1" applyFont="1" applyBorder="1" applyAlignment="1">
      <alignment horizontal="center"/>
    </xf>
    <xf numFmtId="0" fontId="18" fillId="0" borderId="0" xfId="0" quotePrefix="1" applyFont="1" applyAlignment="1">
      <alignment wrapText="1"/>
    </xf>
    <xf numFmtId="0" fontId="0" fillId="7" borderId="0" xfId="0" applyFill="1"/>
    <xf numFmtId="0" fontId="18" fillId="7" borderId="12" xfId="0" applyFont="1" applyFill="1" applyBorder="1" applyAlignment="1">
      <alignment horizontal="center" wrapText="1"/>
    </xf>
    <xf numFmtId="0" fontId="0" fillId="7" borderId="9" xfId="0" applyFill="1" applyBorder="1"/>
    <xf numFmtId="0" fontId="0" fillId="7" borderId="12" xfId="0" applyFill="1" applyBorder="1" applyAlignment="1">
      <alignment horizontal="center"/>
    </xf>
    <xf numFmtId="0" fontId="0" fillId="8" borderId="0" xfId="0" applyFill="1"/>
    <xf numFmtId="0" fontId="18" fillId="8" borderId="9" xfId="0" applyFont="1" applyFill="1" applyBorder="1"/>
    <xf numFmtId="7" fontId="17" fillId="0" borderId="4" xfId="0" applyNumberFormat="1" applyFont="1" applyBorder="1" applyProtection="1">
      <protection locked="0"/>
    </xf>
    <xf numFmtId="0" fontId="0" fillId="0" borderId="40" xfId="0" applyBorder="1"/>
    <xf numFmtId="0" fontId="23" fillId="0" borderId="41" xfId="0" applyFont="1" applyBorder="1" applyAlignment="1">
      <alignment horizontal="center"/>
    </xf>
    <xf numFmtId="0" fontId="10" fillId="0" borderId="19" xfId="0" applyFont="1" applyBorder="1" applyAlignment="1">
      <alignment horizontal="center"/>
    </xf>
    <xf numFmtId="164" fontId="6" fillId="9" borderId="0" xfId="0" applyNumberFormat="1" applyFont="1" applyFill="1" applyAlignment="1" applyProtection="1">
      <alignment horizontal="centerContinuous"/>
      <protection locked="0"/>
    </xf>
    <xf numFmtId="0" fontId="5" fillId="9" borderId="0" xfId="0" applyFont="1" applyFill="1" applyAlignment="1">
      <alignment horizontal="centerContinuous"/>
    </xf>
    <xf numFmtId="0" fontId="0" fillId="9" borderId="0" xfId="0" applyFill="1" applyAlignment="1">
      <alignment horizontal="center"/>
    </xf>
    <xf numFmtId="0" fontId="7" fillId="9" borderId="1" xfId="0" applyFont="1" applyFill="1" applyBorder="1" applyAlignment="1">
      <alignment horizontal="centerContinuous"/>
    </xf>
    <xf numFmtId="0" fontId="5" fillId="9" borderId="2" xfId="0" applyFont="1" applyFill="1" applyBorder="1" applyAlignment="1">
      <alignment horizontal="centerContinuous"/>
    </xf>
    <xf numFmtId="0" fontId="5" fillId="9" borderId="3" xfId="0" applyFont="1" applyFill="1" applyBorder="1" applyAlignment="1">
      <alignment horizontal="centerContinuous"/>
    </xf>
    <xf numFmtId="0" fontId="5" fillId="9" borderId="0" xfId="0" applyFont="1" applyFill="1"/>
    <xf numFmtId="0" fontId="8" fillId="9" borderId="0" xfId="0" applyFont="1" applyFill="1"/>
    <xf numFmtId="0" fontId="10" fillId="9" borderId="0" xfId="0" applyFont="1" applyFill="1"/>
    <xf numFmtId="0" fontId="19" fillId="9" borderId="0" xfId="0" applyFont="1" applyFill="1" applyAlignment="1">
      <alignment horizontal="center" wrapText="1"/>
    </xf>
    <xf numFmtId="0" fontId="11" fillId="9" borderId="4" xfId="0" applyFont="1" applyFill="1" applyBorder="1" applyProtection="1">
      <protection locked="0"/>
    </xf>
    <xf numFmtId="0" fontId="10" fillId="9" borderId="0" xfId="0" applyFont="1" applyFill="1" applyAlignment="1">
      <alignment horizontal="left" vertical="top" wrapText="1"/>
    </xf>
    <xf numFmtId="0" fontId="14" fillId="9" borderId="0" xfId="0" applyFont="1" applyFill="1"/>
    <xf numFmtId="0" fontId="0" fillId="9" borderId="0" xfId="0" applyFill="1"/>
    <xf numFmtId="0" fontId="20" fillId="9" borderId="0" xfId="0" applyFont="1" applyFill="1"/>
    <xf numFmtId="0" fontId="14" fillId="9" borderId="0" xfId="0" quotePrefix="1" applyFont="1" applyFill="1" applyAlignment="1">
      <alignment horizontal="right"/>
    </xf>
    <xf numFmtId="0" fontId="15" fillId="9" borderId="0" xfId="0" applyFont="1" applyFill="1" applyProtection="1">
      <protection locked="0"/>
    </xf>
    <xf numFmtId="7" fontId="11" fillId="9" borderId="4" xfId="0" applyNumberFormat="1" applyFont="1" applyFill="1" applyBorder="1" applyProtection="1">
      <protection locked="0"/>
    </xf>
    <xf numFmtId="7" fontId="17" fillId="9" borderId="4" xfId="0" applyNumberFormat="1" applyFont="1" applyFill="1" applyBorder="1" applyProtection="1">
      <protection locked="0"/>
    </xf>
    <xf numFmtId="7" fontId="10" fillId="9" borderId="0" xfId="0" applyNumberFormat="1" applyFont="1" applyFill="1"/>
    <xf numFmtId="10" fontId="10" fillId="9" borderId="0" xfId="0" applyNumberFormat="1" applyFont="1" applyFill="1"/>
    <xf numFmtId="0" fontId="10" fillId="9" borderId="4" xfId="0" applyFont="1" applyFill="1" applyBorder="1"/>
    <xf numFmtId="0" fontId="17" fillId="9" borderId="0" xfId="0" applyFont="1" applyFill="1"/>
    <xf numFmtId="9" fontId="11" fillId="9" borderId="4" xfId="1" applyFont="1" applyFill="1" applyBorder="1" applyProtection="1">
      <protection locked="0"/>
    </xf>
    <xf numFmtId="37" fontId="11" fillId="9" borderId="4" xfId="0" applyNumberFormat="1" applyFont="1" applyFill="1" applyBorder="1" applyProtection="1">
      <protection locked="0"/>
    </xf>
    <xf numFmtId="0" fontId="21" fillId="9" borderId="0" xfId="0" applyFont="1" applyFill="1"/>
    <xf numFmtId="7" fontId="12" fillId="9" borderId="0" xfId="0" applyNumberFormat="1" applyFont="1" applyFill="1"/>
    <xf numFmtId="0" fontId="12" fillId="9" borderId="0" xfId="0" applyFont="1" applyFill="1"/>
    <xf numFmtId="7" fontId="10" fillId="0" borderId="44" xfId="0" applyNumberFormat="1" applyFont="1" applyBorder="1"/>
    <xf numFmtId="10" fontId="10" fillId="0" borderId="44" xfId="0" applyNumberFormat="1" applyFont="1" applyBorder="1"/>
    <xf numFmtId="7" fontId="10" fillId="0" borderId="40" xfId="0" applyNumberFormat="1" applyFont="1" applyBorder="1"/>
    <xf numFmtId="10" fontId="10" fillId="0" borderId="40" xfId="0" applyNumberFormat="1" applyFont="1" applyBorder="1"/>
    <xf numFmtId="0" fontId="23" fillId="9" borderId="19" xfId="0" applyFont="1" applyFill="1" applyBorder="1" applyAlignment="1">
      <alignment horizontal="center"/>
    </xf>
    <xf numFmtId="5" fontId="11" fillId="9" borderId="4" xfId="0" applyNumberFormat="1" applyFont="1" applyFill="1" applyBorder="1" applyProtection="1">
      <protection locked="0"/>
    </xf>
    <xf numFmtId="5" fontId="10" fillId="9" borderId="22" xfId="0" applyNumberFormat="1" applyFont="1" applyFill="1" applyBorder="1"/>
    <xf numFmtId="0" fontId="14" fillId="9" borderId="0" xfId="0" applyFont="1" applyFill="1" applyAlignment="1">
      <alignment horizontal="center"/>
    </xf>
    <xf numFmtId="0" fontId="24" fillId="9" borderId="14" xfId="0" applyFont="1" applyFill="1" applyBorder="1" applyAlignment="1" applyProtection="1">
      <alignment horizontal="center" vertical="center"/>
      <protection locked="0"/>
    </xf>
    <xf numFmtId="0" fontId="17" fillId="9" borderId="14" xfId="0" applyFont="1" applyFill="1" applyBorder="1" applyAlignment="1" applyProtection="1">
      <alignment horizontal="center"/>
      <protection locked="0"/>
    </xf>
    <xf numFmtId="0" fontId="16" fillId="9" borderId="0" xfId="0" applyFont="1" applyFill="1" applyAlignment="1" applyProtection="1">
      <alignment horizontal="left" vertical="top" wrapText="1"/>
      <protection locked="0"/>
    </xf>
    <xf numFmtId="9" fontId="26" fillId="9" borderId="4" xfId="1" applyFont="1" applyFill="1" applyBorder="1" applyAlignment="1" applyProtection="1">
      <alignment horizontal="center"/>
      <protection locked="0"/>
    </xf>
    <xf numFmtId="0" fontId="11" fillId="9" borderId="0" xfId="0" applyFont="1" applyFill="1" applyProtection="1">
      <protection locked="0"/>
    </xf>
    <xf numFmtId="0" fontId="0" fillId="9" borderId="0" xfId="0" applyFill="1" applyAlignment="1">
      <alignment horizontal="center" wrapText="1"/>
    </xf>
    <xf numFmtId="0" fontId="10" fillId="9" borderId="0" xfId="0" applyFont="1" applyFill="1" applyAlignment="1">
      <alignment horizontal="left" vertical="center" wrapText="1"/>
    </xf>
    <xf numFmtId="5" fontId="11" fillId="9" borderId="19" xfId="0" applyNumberFormat="1" applyFont="1" applyFill="1" applyBorder="1" applyProtection="1">
      <protection locked="0"/>
    </xf>
    <xf numFmtId="0" fontId="10" fillId="2" borderId="14" xfId="0" applyFont="1" applyFill="1" applyBorder="1" applyAlignment="1">
      <alignment horizontal="centerContinuous"/>
    </xf>
    <xf numFmtId="5" fontId="16" fillId="9" borderId="0" xfId="0" applyNumberFormat="1" applyFont="1" applyFill="1" applyProtection="1">
      <protection locked="0"/>
    </xf>
    <xf numFmtId="14" fontId="26" fillId="9" borderId="4" xfId="1" applyNumberFormat="1" applyFont="1" applyFill="1" applyBorder="1" applyAlignment="1" applyProtection="1">
      <alignment horizontal="center"/>
      <protection locked="0"/>
    </xf>
    <xf numFmtId="0" fontId="16" fillId="0" borderId="0" xfId="0" applyFont="1" applyAlignment="1" applyProtection="1">
      <alignment horizontal="left" vertical="top" wrapText="1"/>
      <protection locked="0"/>
    </xf>
    <xf numFmtId="0" fontId="0" fillId="9" borderId="0" xfId="0" applyFill="1" applyAlignment="1">
      <alignment horizontal="centerContinuous"/>
    </xf>
    <xf numFmtId="164" fontId="31" fillId="9" borderId="0" xfId="0" applyNumberFormat="1" applyFont="1" applyFill="1" applyAlignment="1">
      <alignment horizontal="centerContinuous"/>
    </xf>
    <xf numFmtId="0" fontId="32" fillId="9" borderId="0" xfId="0" applyFont="1" applyFill="1"/>
    <xf numFmtId="0" fontId="32" fillId="10" borderId="5" xfId="0" applyFont="1" applyFill="1" applyBorder="1"/>
    <xf numFmtId="0" fontId="32" fillId="11" borderId="45" xfId="0" applyFont="1" applyFill="1" applyBorder="1" applyAlignment="1">
      <alignment horizontal="centerContinuous"/>
    </xf>
    <xf numFmtId="0" fontId="0" fillId="11" borderId="46" xfId="0" applyFill="1" applyBorder="1" applyAlignment="1">
      <alignment horizontal="centerContinuous"/>
    </xf>
    <xf numFmtId="0" fontId="0" fillId="11" borderId="47" xfId="0" applyFill="1" applyBorder="1" applyAlignment="1">
      <alignment horizontal="centerContinuous"/>
    </xf>
    <xf numFmtId="0" fontId="32" fillId="10" borderId="6" xfId="0" applyFont="1" applyFill="1" applyBorder="1"/>
    <xf numFmtId="0" fontId="32" fillId="12" borderId="5" xfId="0" applyFont="1" applyFill="1" applyBorder="1" applyAlignment="1">
      <alignment horizontal="center"/>
    </xf>
    <xf numFmtId="0" fontId="32" fillId="12" borderId="6" xfId="0" applyFont="1" applyFill="1" applyBorder="1" applyAlignment="1">
      <alignment horizontal="center"/>
    </xf>
    <xf numFmtId="0" fontId="34" fillId="9" borderId="19" xfId="0" applyFont="1" applyFill="1" applyBorder="1" applyAlignment="1">
      <alignment horizontal="left"/>
    </xf>
    <xf numFmtId="0" fontId="31" fillId="9" borderId="0" xfId="0" applyFont="1" applyFill="1"/>
    <xf numFmtId="7" fontId="36" fillId="9" borderId="4" xfId="0" applyNumberFormat="1" applyFont="1" applyFill="1" applyBorder="1" applyProtection="1">
      <protection locked="0"/>
    </xf>
    <xf numFmtId="7" fontId="31" fillId="9" borderId="19" xfId="0" applyNumberFormat="1" applyFont="1" applyFill="1" applyBorder="1"/>
    <xf numFmtId="10" fontId="31" fillId="9" borderId="19" xfId="0" applyNumberFormat="1" applyFont="1" applyFill="1" applyBorder="1"/>
    <xf numFmtId="7" fontId="6" fillId="9" borderId="4" xfId="0" applyNumberFormat="1" applyFont="1" applyFill="1" applyBorder="1" applyProtection="1">
      <protection locked="0"/>
    </xf>
    <xf numFmtId="7" fontId="38" fillId="9" borderId="4" xfId="0" applyNumberFormat="1" applyFont="1" applyFill="1" applyBorder="1" applyProtection="1">
      <protection locked="0"/>
    </xf>
    <xf numFmtId="0" fontId="34" fillId="9" borderId="0" xfId="0" applyFont="1" applyFill="1" applyAlignment="1">
      <alignment horizontal="left"/>
    </xf>
    <xf numFmtId="0" fontId="34" fillId="9" borderId="40" xfId="0" applyFont="1" applyFill="1" applyBorder="1" applyAlignment="1">
      <alignment horizontal="left"/>
    </xf>
    <xf numFmtId="0" fontId="34" fillId="0" borderId="40" xfId="0" applyFont="1" applyBorder="1" applyAlignment="1">
      <alignment horizontal="left"/>
    </xf>
    <xf numFmtId="0" fontId="39" fillId="9" borderId="0" xfId="0" applyFont="1" applyFill="1"/>
    <xf numFmtId="0" fontId="34" fillId="9" borderId="0" xfId="0" applyFont="1" applyFill="1"/>
    <xf numFmtId="0" fontId="39" fillId="9" borderId="0" xfId="0" applyFont="1" applyFill="1" applyAlignment="1">
      <alignment vertical="center" wrapText="1"/>
    </xf>
    <xf numFmtId="0" fontId="31" fillId="9" borderId="19" xfId="0" applyFont="1" applyFill="1" applyBorder="1"/>
    <xf numFmtId="0" fontId="0" fillId="9" borderId="19" xfId="0" applyFill="1" applyBorder="1"/>
    <xf numFmtId="7" fontId="6" fillId="9" borderId="0" xfId="0" applyNumberFormat="1" applyFont="1" applyFill="1" applyProtection="1">
      <protection locked="0"/>
    </xf>
    <xf numFmtId="7" fontId="31" fillId="9" borderId="0" xfId="0" applyNumberFormat="1" applyFont="1" applyFill="1"/>
    <xf numFmtId="10" fontId="31" fillId="9" borderId="0" xfId="0" applyNumberFormat="1" applyFont="1" applyFill="1"/>
    <xf numFmtId="43" fontId="37" fillId="9" borderId="0" xfId="2" applyFont="1" applyFill="1"/>
    <xf numFmtId="7" fontId="40" fillId="9" borderId="0" xfId="0" applyNumberFormat="1" applyFont="1" applyFill="1"/>
    <xf numFmtId="0" fontId="40" fillId="9" borderId="0" xfId="0" applyFont="1" applyFill="1"/>
    <xf numFmtId="10" fontId="40" fillId="9" borderId="0" xfId="1" applyNumberFormat="1" applyFont="1" applyFill="1"/>
    <xf numFmtId="0" fontId="32" fillId="13" borderId="6" xfId="0" applyFont="1" applyFill="1" applyBorder="1"/>
    <xf numFmtId="0" fontId="32" fillId="15" borderId="5" xfId="0" applyFont="1" applyFill="1" applyBorder="1" applyAlignment="1">
      <alignment horizontal="center"/>
    </xf>
    <xf numFmtId="0" fontId="32" fillId="0" borderId="0" xfId="0" applyFont="1"/>
    <xf numFmtId="0" fontId="32" fillId="15" borderId="6" xfId="0" applyFont="1" applyFill="1" applyBorder="1" applyAlignment="1">
      <alignment horizontal="center"/>
    </xf>
    <xf numFmtId="0" fontId="38" fillId="9" borderId="4" xfId="0" applyFont="1" applyFill="1" applyBorder="1" applyProtection="1">
      <protection locked="0"/>
    </xf>
    <xf numFmtId="7" fontId="6" fillId="0" borderId="4" xfId="0" applyNumberFormat="1" applyFont="1" applyBorder="1" applyProtection="1">
      <protection locked="0"/>
    </xf>
    <xf numFmtId="7" fontId="38" fillId="0" borderId="4" xfId="0" applyNumberFormat="1" applyFont="1" applyBorder="1" applyProtection="1">
      <protection locked="0"/>
    </xf>
    <xf numFmtId="7" fontId="31" fillId="0" borderId="44" xfId="0" applyNumberFormat="1" applyFont="1" applyBorder="1"/>
    <xf numFmtId="10" fontId="31" fillId="9" borderId="44" xfId="0" applyNumberFormat="1" applyFont="1" applyFill="1" applyBorder="1"/>
    <xf numFmtId="10" fontId="31" fillId="0" borderId="44" xfId="0" applyNumberFormat="1" applyFont="1" applyBorder="1"/>
    <xf numFmtId="0" fontId="41" fillId="9" borderId="4" xfId="0" applyFont="1" applyFill="1" applyBorder="1" applyProtection="1">
      <protection locked="0"/>
    </xf>
    <xf numFmtId="0" fontId="41" fillId="0" borderId="4" xfId="0" applyFont="1" applyBorder="1" applyProtection="1">
      <protection locked="0"/>
    </xf>
    <xf numFmtId="0" fontId="6" fillId="0" borderId="4" xfId="0" applyFont="1" applyBorder="1" applyProtection="1">
      <protection locked="0"/>
    </xf>
    <xf numFmtId="0" fontId="32" fillId="0" borderId="19" xfId="0" applyFont="1" applyBorder="1"/>
    <xf numFmtId="7" fontId="6" fillId="0" borderId="19" xfId="0" applyNumberFormat="1" applyFont="1" applyBorder="1" applyProtection="1">
      <protection locked="0"/>
    </xf>
    <xf numFmtId="7" fontId="38" fillId="0" borderId="19" xfId="0" applyNumberFormat="1" applyFont="1" applyBorder="1" applyProtection="1">
      <protection locked="0"/>
    </xf>
    <xf numFmtId="0" fontId="32" fillId="17" borderId="5" xfId="0" applyFont="1" applyFill="1" applyBorder="1"/>
    <xf numFmtId="0" fontId="32" fillId="5" borderId="45" xfId="0" applyFont="1" applyFill="1" applyBorder="1" applyAlignment="1">
      <alignment horizontal="centerContinuous"/>
    </xf>
    <xf numFmtId="0" fontId="0" fillId="5" borderId="46" xfId="0" applyFill="1" applyBorder="1" applyAlignment="1">
      <alignment horizontal="centerContinuous"/>
    </xf>
    <xf numFmtId="0" fontId="0" fillId="5" borderId="47" xfId="0" applyFill="1" applyBorder="1" applyAlignment="1">
      <alignment horizontal="centerContinuous"/>
    </xf>
    <xf numFmtId="0" fontId="32" fillId="17" borderId="6" xfId="0" applyFont="1" applyFill="1" applyBorder="1"/>
    <xf numFmtId="0" fontId="32" fillId="18" borderId="5" xfId="0" applyFont="1" applyFill="1" applyBorder="1" applyAlignment="1">
      <alignment horizontal="center"/>
    </xf>
    <xf numFmtId="0" fontId="32" fillId="18" borderId="6" xfId="0" applyFont="1" applyFill="1" applyBorder="1" applyAlignment="1">
      <alignment horizontal="center"/>
    </xf>
    <xf numFmtId="7" fontId="31" fillId="9" borderId="4" xfId="0" applyNumberFormat="1" applyFont="1" applyFill="1" applyBorder="1"/>
    <xf numFmtId="5" fontId="31" fillId="9" borderId="4" xfId="0" applyNumberFormat="1" applyFont="1" applyFill="1" applyBorder="1"/>
    <xf numFmtId="43" fontId="31" fillId="9" borderId="19" xfId="2" applyFont="1" applyFill="1" applyBorder="1"/>
    <xf numFmtId="0" fontId="43" fillId="9" borderId="0" xfId="0" applyFont="1" applyFill="1"/>
    <xf numFmtId="0" fontId="6" fillId="9" borderId="0" xfId="0" applyFont="1" applyFill="1" applyAlignment="1" applyProtection="1">
      <alignment horizontal="left"/>
      <protection locked="0"/>
    </xf>
    <xf numFmtId="0" fontId="44" fillId="9" borderId="0" xfId="0" applyFont="1" applyFill="1" applyAlignment="1" applyProtection="1">
      <alignment horizontal="left"/>
      <protection locked="0"/>
    </xf>
    <xf numFmtId="0" fontId="32" fillId="19" borderId="5" xfId="0" applyFont="1" applyFill="1" applyBorder="1"/>
    <xf numFmtId="0" fontId="32" fillId="20" borderId="45" xfId="0" applyFont="1" applyFill="1" applyBorder="1" applyAlignment="1">
      <alignment horizontal="centerContinuous"/>
    </xf>
    <xf numFmtId="0" fontId="0" fillId="20" borderId="46" xfId="0" applyFill="1" applyBorder="1" applyAlignment="1">
      <alignment horizontal="centerContinuous"/>
    </xf>
    <xf numFmtId="0" fontId="0" fillId="20" borderId="47" xfId="0" applyFill="1" applyBorder="1" applyAlignment="1">
      <alignment horizontal="centerContinuous"/>
    </xf>
    <xf numFmtId="0" fontId="32" fillId="19" borderId="6" xfId="0" applyFont="1" applyFill="1" applyBorder="1"/>
    <xf numFmtId="0" fontId="32" fillId="21" borderId="5" xfId="0" applyFont="1" applyFill="1" applyBorder="1" applyAlignment="1">
      <alignment horizontal="center"/>
    </xf>
    <xf numFmtId="0" fontId="6" fillId="0" borderId="0" xfId="0" applyFont="1" applyAlignment="1" applyProtection="1">
      <alignment horizontal="left"/>
      <protection locked="0"/>
    </xf>
    <xf numFmtId="0" fontId="32" fillId="21" borderId="6" xfId="0" applyFont="1" applyFill="1" applyBorder="1" applyAlignment="1">
      <alignment horizontal="center"/>
    </xf>
    <xf numFmtId="0" fontId="43" fillId="9" borderId="4" xfId="0" applyFont="1" applyFill="1" applyBorder="1"/>
    <xf numFmtId="10" fontId="0" fillId="9" borderId="19" xfId="0" applyNumberFormat="1" applyFill="1" applyBorder="1"/>
    <xf numFmtId="7" fontId="31" fillId="9" borderId="4" xfId="0" applyNumberFormat="1" applyFont="1" applyFill="1" applyBorder="1" applyProtection="1">
      <protection locked="0"/>
    </xf>
    <xf numFmtId="0" fontId="6" fillId="9" borderId="4" xfId="0" applyFont="1" applyFill="1" applyBorder="1" applyProtection="1">
      <protection locked="0"/>
    </xf>
    <xf numFmtId="0" fontId="45" fillId="9" borderId="0" xfId="0" applyFont="1" applyFill="1"/>
    <xf numFmtId="7" fontId="46" fillId="9" borderId="0" xfId="0" applyNumberFormat="1" applyFont="1" applyFill="1"/>
    <xf numFmtId="0" fontId="32" fillId="23" borderId="45" xfId="0" applyFont="1" applyFill="1" applyBorder="1" applyAlignment="1">
      <alignment horizontal="centerContinuous"/>
    </xf>
    <xf numFmtId="0" fontId="0" fillId="23" borderId="46" xfId="0" applyFill="1" applyBorder="1" applyAlignment="1">
      <alignment horizontal="centerContinuous"/>
    </xf>
    <xf numFmtId="0" fontId="32" fillId="24" borderId="5" xfId="0" applyFont="1" applyFill="1" applyBorder="1" applyAlignment="1">
      <alignment horizontal="center"/>
    </xf>
    <xf numFmtId="0" fontId="32" fillId="24" borderId="6" xfId="0" applyFont="1" applyFill="1" applyBorder="1" applyAlignment="1">
      <alignment horizontal="center"/>
    </xf>
    <xf numFmtId="7" fontId="31" fillId="9" borderId="44" xfId="0" applyNumberFormat="1" applyFont="1" applyFill="1" applyBorder="1"/>
    <xf numFmtId="165" fontId="6" fillId="9" borderId="4" xfId="1" applyNumberFormat="1" applyFont="1" applyFill="1" applyBorder="1" applyProtection="1">
      <protection locked="0"/>
    </xf>
    <xf numFmtId="165" fontId="38" fillId="9" borderId="4" xfId="1" applyNumberFormat="1" applyFont="1" applyFill="1" applyBorder="1" applyProtection="1">
      <protection locked="0"/>
    </xf>
    <xf numFmtId="0" fontId="34" fillId="9" borderId="4" xfId="0" applyFont="1" applyFill="1" applyBorder="1" applyAlignment="1">
      <alignment horizontal="left"/>
    </xf>
    <xf numFmtId="0" fontId="31" fillId="0" borderId="0" xfId="0" applyFont="1"/>
    <xf numFmtId="165" fontId="49" fillId="0" borderId="14" xfId="8" applyNumberFormat="1" applyFont="1" applyBorder="1"/>
    <xf numFmtId="165" fontId="49" fillId="0" borderId="14" xfId="7" applyNumberFormat="1" applyFont="1" applyFill="1" applyBorder="1" applyProtection="1"/>
    <xf numFmtId="166" fontId="49" fillId="0" borderId="14" xfId="8" applyNumberFormat="1" applyFont="1" applyBorder="1"/>
    <xf numFmtId="166" fontId="49" fillId="16" borderId="14" xfId="8" applyNumberFormat="1" applyFont="1" applyFill="1" applyBorder="1"/>
    <xf numFmtId="166" fontId="49" fillId="0" borderId="24" xfId="8" applyNumberFormat="1" applyFont="1" applyBorder="1"/>
    <xf numFmtId="0" fontId="49" fillId="0" borderId="48" xfId="8" applyFont="1" applyBorder="1"/>
    <xf numFmtId="0" fontId="49" fillId="0" borderId="49" xfId="8" applyFont="1" applyBorder="1" applyAlignment="1">
      <alignment horizontal="center" wrapText="1"/>
    </xf>
    <xf numFmtId="0" fontId="49" fillId="26" borderId="49" xfId="8" applyFont="1" applyFill="1" applyBorder="1" applyAlignment="1">
      <alignment horizontal="center" wrapText="1"/>
    </xf>
    <xf numFmtId="0" fontId="49" fillId="25" borderId="49" xfId="8" applyFont="1" applyFill="1" applyBorder="1" applyAlignment="1">
      <alignment horizontal="center" wrapText="1"/>
    </xf>
    <xf numFmtId="0" fontId="49" fillId="0" borderId="51" xfId="8" applyFont="1" applyBorder="1" applyAlignment="1">
      <alignment wrapText="1"/>
    </xf>
    <xf numFmtId="0" fontId="49" fillId="0" borderId="53" xfId="8" applyFont="1" applyBorder="1" applyAlignment="1">
      <alignment wrapText="1"/>
    </xf>
    <xf numFmtId="165" fontId="49" fillId="0" borderId="58" xfId="7" applyNumberFormat="1" applyFont="1" applyFill="1" applyBorder="1" applyProtection="1"/>
    <xf numFmtId="37" fontId="54" fillId="0" borderId="50" xfId="6" applyFont="1" applyBorder="1" applyAlignment="1">
      <alignment horizontal="center" wrapText="1"/>
    </xf>
    <xf numFmtId="5" fontId="49" fillId="0" borderId="52" xfId="8" applyNumberFormat="1" applyFont="1" applyBorder="1"/>
    <xf numFmtId="5" fontId="49" fillId="0" borderId="59" xfId="8" applyNumberFormat="1" applyFont="1" applyBorder="1"/>
    <xf numFmtId="166" fontId="50" fillId="27" borderId="57" xfId="8" applyNumberFormat="1" applyFont="1" applyFill="1" applyBorder="1"/>
    <xf numFmtId="167" fontId="49" fillId="0" borderId="14" xfId="8" applyNumberFormat="1" applyFont="1" applyBorder="1"/>
    <xf numFmtId="0" fontId="34" fillId="9" borderId="43" xfId="0" applyFont="1" applyFill="1" applyBorder="1"/>
    <xf numFmtId="39" fontId="0" fillId="0" borderId="0" xfId="0" applyNumberFormat="1"/>
    <xf numFmtId="0" fontId="43" fillId="0" borderId="0" xfId="0" applyFont="1" applyAlignment="1">
      <alignment horizontal="center" wrapText="1"/>
    </xf>
    <xf numFmtId="39" fontId="43" fillId="0" borderId="12" xfId="0" applyNumberFormat="1" applyFont="1" applyBorder="1" applyAlignment="1">
      <alignment horizontal="center" wrapText="1"/>
    </xf>
    <xf numFmtId="39" fontId="43" fillId="28" borderId="12" xfId="0" applyNumberFormat="1" applyFont="1" applyFill="1" applyBorder="1" applyAlignment="1">
      <alignment horizontal="center" wrapText="1"/>
    </xf>
    <xf numFmtId="39" fontId="43" fillId="0" borderId="12" xfId="0" applyNumberFormat="1" applyFont="1" applyBorder="1"/>
    <xf numFmtId="7" fontId="43" fillId="0" borderId="12" xfId="0" applyNumberFormat="1" applyFont="1" applyBorder="1"/>
    <xf numFmtId="7" fontId="43" fillId="28" borderId="12" xfId="0" applyNumberFormat="1" applyFont="1" applyFill="1" applyBorder="1"/>
    <xf numFmtId="0" fontId="58" fillId="29" borderId="9" xfId="0" quotePrefix="1" applyFont="1" applyFill="1" applyBorder="1"/>
    <xf numFmtId="7" fontId="43" fillId="29" borderId="10" xfId="0" applyNumberFormat="1" applyFont="1" applyFill="1" applyBorder="1"/>
    <xf numFmtId="7" fontId="43" fillId="29" borderId="33" xfId="0" applyNumberFormat="1" applyFont="1" applyFill="1" applyBorder="1"/>
    <xf numFmtId="7" fontId="43" fillId="29" borderId="12" xfId="0" applyNumberFormat="1" applyFont="1" applyFill="1" applyBorder="1"/>
    <xf numFmtId="165" fontId="43" fillId="29" borderId="12" xfId="12" applyNumberFormat="1" applyFont="1" applyFill="1" applyBorder="1"/>
    <xf numFmtId="7" fontId="43" fillId="29" borderId="9" xfId="0" applyNumberFormat="1" applyFont="1" applyFill="1" applyBorder="1"/>
    <xf numFmtId="39" fontId="43" fillId="0" borderId="12" xfId="0" applyNumberFormat="1" applyFont="1" applyBorder="1" applyAlignment="1">
      <alignment horizontal="right"/>
    </xf>
    <xf numFmtId="7" fontId="58" fillId="0" borderId="12" xfId="0" applyNumberFormat="1" applyFont="1" applyBorder="1" applyAlignment="1">
      <alignment vertical="center"/>
    </xf>
    <xf numFmtId="7" fontId="58" fillId="0" borderId="12" xfId="0" applyNumberFormat="1" applyFont="1" applyBorder="1"/>
    <xf numFmtId="0" fontId="0" fillId="30" borderId="0" xfId="0" applyFill="1"/>
    <xf numFmtId="0" fontId="4" fillId="9" borderId="0" xfId="0" applyFont="1" applyFill="1"/>
    <xf numFmtId="9" fontId="2" fillId="9" borderId="0" xfId="14" applyNumberFormat="1" applyFill="1"/>
    <xf numFmtId="0" fontId="2" fillId="9" borderId="0" xfId="14" applyFill="1"/>
    <xf numFmtId="0" fontId="61" fillId="0" borderId="0" xfId="0" applyFont="1"/>
    <xf numFmtId="43" fontId="2" fillId="9" borderId="0" xfId="15" applyFont="1" applyFill="1"/>
    <xf numFmtId="0" fontId="4" fillId="30" borderId="0" xfId="0" applyFont="1" applyFill="1"/>
    <xf numFmtId="9" fontId="2" fillId="30" borderId="0" xfId="14" applyNumberFormat="1" applyFill="1"/>
    <xf numFmtId="0" fontId="2" fillId="30" borderId="0" xfId="14" applyFill="1"/>
    <xf numFmtId="0" fontId="18" fillId="30" borderId="0" xfId="14" applyFont="1" applyFill="1" applyAlignment="1">
      <alignment wrapText="1"/>
    </xf>
    <xf numFmtId="0" fontId="18" fillId="30" borderId="0" xfId="14" applyFont="1" applyFill="1" applyAlignment="1">
      <alignment vertical="center" wrapText="1"/>
    </xf>
    <xf numFmtId="0" fontId="18" fillId="30" borderId="0" xfId="14" applyFont="1" applyFill="1" applyAlignment="1">
      <alignment horizontal="left" vertical="center" wrapText="1"/>
    </xf>
    <xf numFmtId="0" fontId="2" fillId="30" borderId="0" xfId="14" applyFill="1" applyAlignment="1">
      <alignment wrapText="1"/>
    </xf>
    <xf numFmtId="0" fontId="18" fillId="0" borderId="65" xfId="14" applyFont="1" applyBorder="1" applyAlignment="1">
      <alignment horizontal="center" wrapText="1"/>
    </xf>
    <xf numFmtId="0" fontId="18" fillId="0" borderId="29" xfId="14" applyFont="1" applyBorder="1" applyAlignment="1">
      <alignment horizontal="center" wrapText="1"/>
    </xf>
    <xf numFmtId="0" fontId="18" fillId="0" borderId="66" xfId="14" applyFont="1" applyBorder="1" applyAlignment="1">
      <alignment horizontal="center" wrapText="1"/>
    </xf>
    <xf numFmtId="0" fontId="18" fillId="30" borderId="0" xfId="14" applyFont="1" applyFill="1" applyAlignment="1">
      <alignment horizontal="center" wrapText="1"/>
    </xf>
    <xf numFmtId="0" fontId="18" fillId="0" borderId="12" xfId="14" applyFont="1" applyBorder="1" applyAlignment="1">
      <alignment horizontal="center" vertical="center" wrapText="1"/>
    </xf>
    <xf numFmtId="0" fontId="18" fillId="0" borderId="9" xfId="14" applyFont="1" applyBorder="1" applyAlignment="1">
      <alignment horizontal="center" vertical="center" wrapText="1"/>
    </xf>
    <xf numFmtId="0" fontId="18" fillId="31" borderId="9" xfId="14" applyFont="1" applyFill="1" applyBorder="1" applyAlignment="1">
      <alignment horizontal="center" vertical="center" wrapText="1"/>
    </xf>
    <xf numFmtId="0" fontId="18" fillId="31" borderId="31" xfId="14" applyFont="1" applyFill="1" applyBorder="1" applyAlignment="1">
      <alignment horizontal="center" vertical="center" wrapText="1"/>
    </xf>
    <xf numFmtId="0" fontId="2" fillId="0" borderId="67" xfId="14" applyBorder="1" applyAlignment="1">
      <alignment horizontal="left"/>
    </xf>
    <xf numFmtId="168" fontId="2" fillId="0" borderId="0" xfId="16" applyNumberFormat="1" applyFont="1" applyFill="1" applyBorder="1"/>
    <xf numFmtId="44" fontId="2" fillId="0" borderId="68" xfId="16" applyFont="1" applyFill="1" applyBorder="1"/>
    <xf numFmtId="10" fontId="2" fillId="0" borderId="63" xfId="12" applyNumberFormat="1" applyFont="1" applyFill="1" applyBorder="1" applyAlignment="1">
      <alignment horizontal="center"/>
    </xf>
    <xf numFmtId="44" fontId="2" fillId="0" borderId="68" xfId="12" applyNumberFormat="1" applyFont="1" applyFill="1" applyBorder="1" applyAlignment="1">
      <alignment horizontal="center"/>
    </xf>
    <xf numFmtId="168" fontId="2" fillId="0" borderId="34" xfId="16" applyNumberFormat="1" applyFont="1" applyFill="1" applyBorder="1" applyAlignment="1">
      <alignment horizontal="center"/>
    </xf>
    <xf numFmtId="10" fontId="2" fillId="0" borderId="31" xfId="12" applyNumberFormat="1" applyFont="1" applyFill="1" applyBorder="1"/>
    <xf numFmtId="169" fontId="2" fillId="0" borderId="0" xfId="15" applyNumberFormat="1" applyFont="1" applyFill="1" applyBorder="1"/>
    <xf numFmtId="43" fontId="2" fillId="0" borderId="68" xfId="15" applyFont="1" applyFill="1" applyBorder="1"/>
    <xf numFmtId="10" fontId="2" fillId="0" borderId="68" xfId="12" applyNumberFormat="1" applyFont="1" applyFill="1" applyBorder="1" applyAlignment="1" applyProtection="1">
      <alignment horizontal="center"/>
      <protection locked="0"/>
    </xf>
    <xf numFmtId="169" fontId="2" fillId="0" borderId="68" xfId="15" applyNumberFormat="1" applyFont="1" applyFill="1" applyBorder="1" applyProtection="1">
      <protection locked="0"/>
    </xf>
    <xf numFmtId="43" fontId="2" fillId="0" borderId="68" xfId="15" applyFont="1" applyFill="1" applyBorder="1" applyAlignment="1">
      <alignment horizontal="center"/>
    </xf>
    <xf numFmtId="169" fontId="2" fillId="0" borderId="34" xfId="15" applyNumberFormat="1" applyFont="1" applyFill="1" applyBorder="1" applyAlignment="1">
      <alignment horizontal="center"/>
    </xf>
    <xf numFmtId="0" fontId="2" fillId="0" borderId="35" xfId="14" applyBorder="1" applyAlignment="1">
      <alignment horizontal="left"/>
    </xf>
    <xf numFmtId="169" fontId="2" fillId="0" borderId="69" xfId="15" applyNumberFormat="1" applyFont="1" applyFill="1" applyBorder="1"/>
    <xf numFmtId="43" fontId="2" fillId="0" borderId="69" xfId="15" applyFont="1" applyFill="1" applyBorder="1"/>
    <xf numFmtId="10" fontId="2" fillId="0" borderId="69" xfId="12" applyNumberFormat="1" applyFont="1" applyFill="1" applyBorder="1" applyAlignment="1" applyProtection="1">
      <alignment horizontal="center"/>
      <protection locked="0"/>
    </xf>
    <xf numFmtId="169" fontId="2" fillId="0" borderId="69" xfId="15" applyNumberFormat="1" applyFont="1" applyFill="1" applyBorder="1" applyProtection="1">
      <protection locked="0"/>
    </xf>
    <xf numFmtId="43" fontId="2" fillId="0" borderId="69" xfId="15" applyFont="1" applyFill="1" applyBorder="1" applyAlignment="1">
      <alignment horizontal="center"/>
    </xf>
    <xf numFmtId="169" fontId="2" fillId="0" borderId="13" xfId="15" applyNumberFormat="1" applyFont="1" applyFill="1" applyBorder="1" applyAlignment="1">
      <alignment horizontal="center"/>
    </xf>
    <xf numFmtId="0" fontId="2" fillId="0" borderId="30" xfId="14" applyBorder="1" applyAlignment="1">
      <alignment horizontal="left"/>
    </xf>
    <xf numFmtId="169" fontId="2" fillId="0" borderId="10" xfId="15" applyNumberFormat="1" applyFont="1" applyFill="1" applyBorder="1"/>
    <xf numFmtId="43" fontId="2" fillId="0" borderId="12" xfId="15" applyFont="1" applyBorder="1"/>
    <xf numFmtId="10" fontId="2" fillId="0" borderId="12" xfId="12" applyNumberFormat="1" applyFont="1" applyFill="1" applyBorder="1" applyAlignment="1">
      <alignment horizontal="center"/>
    </xf>
    <xf numFmtId="43" fontId="2" fillId="0" borderId="12" xfId="15" applyFont="1" applyFill="1" applyBorder="1" applyAlignment="1">
      <alignment horizontal="center"/>
    </xf>
    <xf numFmtId="169" fontId="2" fillId="0" borderId="9" xfId="15" applyNumberFormat="1" applyFont="1" applyFill="1" applyBorder="1" applyAlignment="1">
      <alignment horizontal="center"/>
    </xf>
    <xf numFmtId="43" fontId="2" fillId="0" borderId="68" xfId="15" applyFont="1" applyBorder="1"/>
    <xf numFmtId="10" fontId="2" fillId="0" borderId="68" xfId="12" applyNumberFormat="1" applyFont="1" applyFill="1" applyBorder="1" applyAlignment="1">
      <alignment horizontal="center"/>
    </xf>
    <xf numFmtId="0" fontId="2" fillId="0" borderId="67" xfId="14" applyBorder="1" applyAlignment="1">
      <alignment horizontal="left" wrapText="1"/>
    </xf>
    <xf numFmtId="43" fontId="2" fillId="0" borderId="68" xfId="15" applyFont="1" applyBorder="1" applyProtection="1">
      <protection locked="0"/>
    </xf>
    <xf numFmtId="0" fontId="2" fillId="0" borderId="35" xfId="14" applyBorder="1" applyAlignment="1">
      <alignment horizontal="left" wrapText="1"/>
    </xf>
    <xf numFmtId="169" fontId="2" fillId="0" borderId="8" xfId="15" applyNumberFormat="1" applyFont="1" applyFill="1" applyBorder="1"/>
    <xf numFmtId="43" fontId="2" fillId="0" borderId="69" xfId="15" applyFont="1" applyBorder="1"/>
    <xf numFmtId="43" fontId="2" fillId="0" borderId="69" xfId="15" applyFont="1" applyBorder="1" applyProtection="1">
      <protection locked="0"/>
    </xf>
    <xf numFmtId="10" fontId="2" fillId="0" borderId="69" xfId="12" applyNumberFormat="1" applyFont="1" applyFill="1" applyBorder="1" applyAlignment="1">
      <alignment horizontal="center"/>
    </xf>
    <xf numFmtId="0" fontId="2" fillId="32" borderId="30" xfId="14" applyFill="1" applyBorder="1" applyAlignment="1">
      <alignment horizontal="left"/>
    </xf>
    <xf numFmtId="169" fontId="2" fillId="32" borderId="10" xfId="15" applyNumberFormat="1" applyFont="1" applyFill="1" applyBorder="1"/>
    <xf numFmtId="43" fontId="2" fillId="32" borderId="12" xfId="15" applyFont="1" applyFill="1" applyBorder="1"/>
    <xf numFmtId="10" fontId="2" fillId="32" borderId="12" xfId="12" applyNumberFormat="1" applyFont="1" applyFill="1" applyBorder="1" applyAlignment="1">
      <alignment horizontal="center"/>
    </xf>
    <xf numFmtId="43" fontId="2" fillId="32" borderId="12" xfId="15" applyFont="1" applyFill="1" applyBorder="1" applyAlignment="1">
      <alignment horizontal="center"/>
    </xf>
    <xf numFmtId="169" fontId="2" fillId="32" borderId="9" xfId="15" applyNumberFormat="1" applyFont="1" applyFill="1" applyBorder="1" applyAlignment="1">
      <alignment horizontal="center"/>
    </xf>
    <xf numFmtId="10" fontId="2" fillId="32" borderId="31" xfId="12" applyNumberFormat="1" applyFont="1" applyFill="1" applyBorder="1"/>
    <xf numFmtId="44" fontId="61" fillId="32" borderId="0" xfId="0" applyNumberFormat="1" applyFont="1" applyFill="1"/>
    <xf numFmtId="43" fontId="2" fillId="0" borderId="69" xfId="15" applyFont="1" applyFill="1" applyBorder="1" applyProtection="1">
      <protection locked="0"/>
    </xf>
    <xf numFmtId="43" fontId="2" fillId="0" borderId="12" xfId="15" applyFont="1" applyFill="1" applyBorder="1"/>
    <xf numFmtId="43" fontId="2" fillId="0" borderId="68" xfId="15" applyFont="1" applyFill="1" applyBorder="1" applyProtection="1">
      <protection locked="0"/>
    </xf>
    <xf numFmtId="170" fontId="2" fillId="30" borderId="0" xfId="15" applyNumberFormat="1" applyFont="1" applyFill="1"/>
    <xf numFmtId="0" fontId="2" fillId="0" borderId="70" xfId="14" applyBorder="1" applyAlignment="1">
      <alignment horizontal="left"/>
    </xf>
    <xf numFmtId="169" fontId="2" fillId="0" borderId="71" xfId="15" applyNumberFormat="1" applyFont="1" applyFill="1" applyBorder="1"/>
    <xf numFmtId="43" fontId="2" fillId="0" borderId="72" xfId="15" applyFont="1" applyFill="1" applyBorder="1"/>
    <xf numFmtId="10" fontId="2" fillId="0" borderId="72" xfId="12" applyNumberFormat="1" applyFont="1" applyFill="1" applyBorder="1" applyAlignment="1" applyProtection="1">
      <alignment horizontal="center"/>
      <protection locked="0"/>
    </xf>
    <xf numFmtId="43" fontId="2" fillId="0" borderId="72" xfId="15" applyFont="1" applyFill="1" applyBorder="1" applyProtection="1">
      <protection locked="0"/>
    </xf>
    <xf numFmtId="43" fontId="2" fillId="0" borderId="72" xfId="15" applyFont="1" applyFill="1" applyBorder="1" applyAlignment="1">
      <alignment horizontal="center"/>
    </xf>
    <xf numFmtId="169" fontId="2" fillId="0" borderId="73" xfId="15" applyNumberFormat="1" applyFont="1" applyFill="1" applyBorder="1"/>
    <xf numFmtId="10" fontId="2" fillId="0" borderId="32" xfId="12" applyNumberFormat="1" applyFont="1" applyFill="1" applyBorder="1"/>
    <xf numFmtId="0" fontId="2" fillId="30" borderId="0" xfId="14" applyFill="1" applyAlignment="1">
      <alignment horizontal="center"/>
    </xf>
    <xf numFmtId="0" fontId="18" fillId="0" borderId="12" xfId="14" applyFont="1" applyBorder="1" applyAlignment="1">
      <alignment horizontal="center" wrapText="1"/>
    </xf>
    <xf numFmtId="0" fontId="18" fillId="31" borderId="12" xfId="14" applyFont="1" applyFill="1" applyBorder="1" applyAlignment="1">
      <alignment horizontal="center" wrapText="1"/>
    </xf>
    <xf numFmtId="0" fontId="18" fillId="31" borderId="74" xfId="14" applyFont="1" applyFill="1" applyBorder="1" applyAlignment="1">
      <alignment horizontal="center" wrapText="1"/>
    </xf>
    <xf numFmtId="0" fontId="2" fillId="0" borderId="75" xfId="14" applyBorder="1" applyAlignment="1">
      <alignment horizontal="left"/>
    </xf>
    <xf numFmtId="168" fontId="2" fillId="0" borderId="12" xfId="16" applyNumberFormat="1" applyFont="1" applyFill="1" applyBorder="1"/>
    <xf numFmtId="44" fontId="2" fillId="0" borderId="10" xfId="16" applyFont="1" applyFill="1" applyBorder="1"/>
    <xf numFmtId="168" fontId="2" fillId="0" borderId="12" xfId="16" applyNumberFormat="1" applyFont="1" applyFill="1" applyBorder="1" applyAlignment="1" applyProtection="1">
      <alignment horizontal="center"/>
      <protection locked="0"/>
    </xf>
    <xf numFmtId="44" fontId="2" fillId="0" borderId="12" xfId="16" applyFont="1" applyFill="1" applyBorder="1"/>
    <xf numFmtId="168" fontId="2" fillId="0" borderId="12" xfId="16" applyNumberFormat="1" applyFont="1" applyBorder="1"/>
    <xf numFmtId="169" fontId="2" fillId="0" borderId="12" xfId="15" applyNumberFormat="1" applyFont="1" applyBorder="1"/>
    <xf numFmtId="43" fontId="2" fillId="0" borderId="10" xfId="15" applyFont="1" applyBorder="1"/>
    <xf numFmtId="169" fontId="2" fillId="0" borderId="12" xfId="15" applyNumberFormat="1" applyFont="1" applyBorder="1" applyAlignment="1" applyProtection="1">
      <alignment horizontal="center"/>
      <protection locked="0"/>
    </xf>
    <xf numFmtId="169" fontId="2" fillId="0" borderId="12" xfId="15" applyNumberFormat="1" applyFont="1" applyFill="1" applyBorder="1"/>
    <xf numFmtId="0" fontId="2" fillId="0" borderId="76" xfId="14" applyBorder="1" applyAlignment="1">
      <alignment horizontal="left"/>
    </xf>
    <xf numFmtId="43" fontId="2" fillId="0" borderId="11" xfId="15" applyFont="1" applyFill="1" applyBorder="1"/>
    <xf numFmtId="169" fontId="2" fillId="0" borderId="69" xfId="15" applyNumberFormat="1" applyFont="1" applyFill="1" applyBorder="1" applyAlignment="1" applyProtection="1">
      <alignment horizontal="center"/>
      <protection locked="0"/>
    </xf>
    <xf numFmtId="1" fontId="2" fillId="30" borderId="0" xfId="14" applyNumberFormat="1" applyFill="1"/>
    <xf numFmtId="0" fontId="2" fillId="32" borderId="75" xfId="14" applyFill="1" applyBorder="1" applyAlignment="1">
      <alignment horizontal="left"/>
    </xf>
    <xf numFmtId="169" fontId="2" fillId="32" borderId="12" xfId="15" applyNumberFormat="1" applyFont="1" applyFill="1" applyBorder="1"/>
    <xf numFmtId="43" fontId="2" fillId="32" borderId="10" xfId="15" applyFont="1" applyFill="1" applyBorder="1"/>
    <xf numFmtId="169" fontId="2" fillId="32" borderId="12" xfId="15" applyNumberFormat="1" applyFont="1" applyFill="1" applyBorder="1" applyAlignment="1" applyProtection="1">
      <alignment horizontal="center"/>
      <protection locked="0"/>
    </xf>
    <xf numFmtId="43" fontId="2" fillId="0" borderId="10" xfId="15" applyFont="1" applyFill="1" applyBorder="1"/>
    <xf numFmtId="169" fontId="2" fillId="0" borderId="12" xfId="15" applyNumberFormat="1" applyFont="1" applyFill="1" applyBorder="1" applyAlignment="1" applyProtection="1">
      <alignment horizontal="center"/>
      <protection locked="0"/>
    </xf>
    <xf numFmtId="0" fontId="2" fillId="0" borderId="77" xfId="14" applyBorder="1" applyAlignment="1">
      <alignment horizontal="left"/>
    </xf>
    <xf numFmtId="169" fontId="2" fillId="0" borderId="72" xfId="15" applyNumberFormat="1" applyFont="1" applyFill="1" applyBorder="1"/>
    <xf numFmtId="43" fontId="2" fillId="0" borderId="71" xfId="15" applyFont="1" applyFill="1" applyBorder="1"/>
    <xf numFmtId="169" fontId="2" fillId="0" borderId="72" xfId="15" applyNumberFormat="1" applyFont="1" applyFill="1" applyBorder="1" applyAlignment="1" applyProtection="1">
      <alignment horizontal="center"/>
      <protection locked="0"/>
    </xf>
    <xf numFmtId="43" fontId="2" fillId="0" borderId="72" xfId="15" applyFont="1" applyBorder="1"/>
    <xf numFmtId="169" fontId="2" fillId="0" borderId="72" xfId="15" applyNumberFormat="1" applyFont="1" applyBorder="1"/>
    <xf numFmtId="0" fontId="18" fillId="33" borderId="75" xfId="14" applyFont="1" applyFill="1" applyBorder="1" applyAlignment="1">
      <alignment horizontal="left"/>
    </xf>
    <xf numFmtId="0" fontId="18" fillId="33" borderId="12" xfId="14" applyFont="1" applyFill="1" applyBorder="1" applyAlignment="1">
      <alignment horizontal="center"/>
    </xf>
    <xf numFmtId="0" fontId="18" fillId="33" borderId="10" xfId="14" applyFont="1" applyFill="1" applyBorder="1" applyAlignment="1">
      <alignment horizontal="center"/>
    </xf>
    <xf numFmtId="10" fontId="2" fillId="33" borderId="31" xfId="12" applyNumberFormat="1" applyFont="1" applyFill="1" applyBorder="1"/>
    <xf numFmtId="0" fontId="2" fillId="0" borderId="76" xfId="14" applyBorder="1"/>
    <xf numFmtId="168" fontId="2" fillId="0" borderId="69" xfId="16" applyNumberFormat="1" applyFont="1" applyFill="1" applyBorder="1"/>
    <xf numFmtId="44" fontId="2" fillId="0" borderId="8" xfId="16" applyFont="1" applyBorder="1" applyProtection="1">
      <protection locked="0"/>
    </xf>
    <xf numFmtId="44" fontId="2" fillId="0" borderId="69" xfId="16" applyFont="1" applyBorder="1" applyProtection="1">
      <protection locked="0"/>
    </xf>
    <xf numFmtId="44" fontId="2" fillId="0" borderId="69" xfId="16" applyFont="1" applyBorder="1"/>
    <xf numFmtId="168" fontId="2" fillId="0" borderId="69" xfId="16" applyNumberFormat="1" applyFont="1" applyFill="1" applyBorder="1" applyAlignment="1">
      <alignment horizontal="center"/>
    </xf>
    <xf numFmtId="0" fontId="2" fillId="0" borderId="75" xfId="14" applyBorder="1"/>
    <xf numFmtId="43" fontId="2" fillId="0" borderId="10" xfId="15" applyFont="1" applyBorder="1" applyProtection="1">
      <protection locked="0"/>
    </xf>
    <xf numFmtId="43" fontId="2" fillId="0" borderId="12" xfId="15" applyFont="1" applyBorder="1" applyProtection="1">
      <protection locked="0"/>
    </xf>
    <xf numFmtId="43" fontId="2" fillId="0" borderId="8" xfId="15" applyFont="1" applyFill="1" applyBorder="1" applyProtection="1">
      <protection locked="0"/>
    </xf>
    <xf numFmtId="0" fontId="18" fillId="11" borderId="75" xfId="14" applyFont="1" applyFill="1" applyBorder="1" applyAlignment="1">
      <alignment horizontal="left"/>
    </xf>
    <xf numFmtId="169" fontId="2" fillId="11" borderId="12" xfId="15" applyNumberFormat="1" applyFont="1" applyFill="1" applyBorder="1"/>
    <xf numFmtId="43" fontId="2" fillId="11" borderId="10" xfId="15" applyFont="1" applyFill="1" applyBorder="1" applyProtection="1">
      <protection locked="0"/>
    </xf>
    <xf numFmtId="43" fontId="2" fillId="11" borderId="12" xfId="15" applyFont="1" applyFill="1" applyBorder="1" applyProtection="1">
      <protection locked="0"/>
    </xf>
    <xf numFmtId="43" fontId="2" fillId="11" borderId="12" xfId="15" applyFont="1" applyFill="1" applyBorder="1"/>
    <xf numFmtId="10" fontId="2" fillId="11" borderId="31" xfId="12" applyNumberFormat="1" applyFont="1" applyFill="1" applyBorder="1"/>
    <xf numFmtId="0" fontId="2" fillId="0" borderId="76" xfId="14" applyBorder="1" applyAlignment="1">
      <alignment wrapText="1"/>
    </xf>
    <xf numFmtId="43" fontId="2" fillId="0" borderId="10" xfId="15" applyFont="1" applyFill="1" applyBorder="1" applyProtection="1">
      <protection locked="0"/>
    </xf>
    <xf numFmtId="43" fontId="2" fillId="0" borderId="12" xfId="15" applyFont="1" applyFill="1" applyBorder="1" applyProtection="1">
      <protection locked="0"/>
    </xf>
    <xf numFmtId="0" fontId="2" fillId="0" borderId="35" xfId="14" applyBorder="1"/>
    <xf numFmtId="0" fontId="18" fillId="34" borderId="76" xfId="14" applyFont="1" applyFill="1" applyBorder="1" applyAlignment="1">
      <alignment horizontal="left"/>
    </xf>
    <xf numFmtId="0" fontId="2" fillId="34" borderId="8" xfId="14" applyFill="1" applyBorder="1"/>
    <xf numFmtId="0" fontId="2" fillId="34" borderId="8" xfId="14" applyFill="1" applyBorder="1" applyProtection="1">
      <protection locked="0"/>
    </xf>
    <xf numFmtId="169" fontId="2" fillId="34" borderId="8" xfId="15" applyNumberFormat="1" applyFont="1" applyFill="1" applyBorder="1"/>
    <xf numFmtId="10" fontId="2" fillId="34" borderId="31" xfId="12" applyNumberFormat="1" applyFont="1" applyFill="1" applyBorder="1"/>
    <xf numFmtId="0" fontId="2" fillId="32" borderId="75" xfId="14" applyFill="1" applyBorder="1"/>
    <xf numFmtId="43" fontId="2" fillId="32" borderId="10" xfId="15" applyFont="1" applyFill="1" applyBorder="1" applyProtection="1">
      <protection locked="0"/>
    </xf>
    <xf numFmtId="169" fontId="2" fillId="32" borderId="12" xfId="15" applyNumberFormat="1" applyFont="1" applyFill="1" applyBorder="1" applyProtection="1">
      <protection locked="0"/>
    </xf>
    <xf numFmtId="0" fontId="2" fillId="0" borderId="79" xfId="14" applyBorder="1"/>
    <xf numFmtId="169" fontId="2" fillId="0" borderId="68" xfId="15" applyNumberFormat="1" applyFont="1" applyFill="1" applyBorder="1"/>
    <xf numFmtId="43" fontId="2" fillId="0" borderId="0" xfId="15" applyFont="1" applyFill="1" applyBorder="1" applyProtection="1">
      <protection locked="0"/>
    </xf>
    <xf numFmtId="0" fontId="2" fillId="0" borderId="77" xfId="14" applyBorder="1"/>
    <xf numFmtId="43" fontId="2" fillId="0" borderId="71" xfId="15" applyFont="1" applyFill="1" applyBorder="1" applyProtection="1">
      <protection locked="0"/>
    </xf>
    <xf numFmtId="169" fontId="2" fillId="30" borderId="0" xfId="15" applyNumberFormat="1" applyFont="1" applyFill="1"/>
    <xf numFmtId="9" fontId="2" fillId="30" borderId="0" xfId="12" applyFont="1" applyFill="1" applyAlignment="1">
      <alignment horizontal="center"/>
    </xf>
    <xf numFmtId="8" fontId="2" fillId="30" borderId="0" xfId="14" applyNumberFormat="1" applyFill="1"/>
    <xf numFmtId="10" fontId="2" fillId="30" borderId="0" xfId="14" applyNumberFormat="1" applyFill="1"/>
    <xf numFmtId="0" fontId="18" fillId="0" borderId="69" xfId="14" applyFont="1" applyBorder="1" applyAlignment="1">
      <alignment horizontal="center" wrapText="1"/>
    </xf>
    <xf numFmtId="0" fontId="18" fillId="0" borderId="36" xfId="14" applyFont="1" applyBorder="1" applyAlignment="1">
      <alignment horizontal="center" wrapText="1"/>
    </xf>
    <xf numFmtId="44" fontId="2" fillId="33" borderId="12" xfId="16" applyFont="1" applyFill="1" applyBorder="1"/>
    <xf numFmtId="43" fontId="2" fillId="33" borderId="10" xfId="15" applyFont="1" applyFill="1" applyBorder="1"/>
    <xf numFmtId="43" fontId="2" fillId="33" borderId="12" xfId="15" applyFont="1" applyFill="1" applyBorder="1"/>
    <xf numFmtId="169" fontId="2" fillId="33" borderId="12" xfId="15" applyNumberFormat="1" applyFont="1" applyFill="1" applyBorder="1"/>
    <xf numFmtId="10" fontId="2" fillId="33" borderId="12" xfId="12" applyNumberFormat="1" applyFont="1" applyFill="1" applyBorder="1"/>
    <xf numFmtId="168" fontId="2" fillId="0" borderId="68" xfId="16" applyNumberFormat="1" applyFont="1" applyFill="1" applyBorder="1"/>
    <xf numFmtId="44" fontId="2" fillId="0" borderId="0" xfId="16" applyFont="1" applyBorder="1" applyProtection="1">
      <protection locked="0"/>
    </xf>
    <xf numFmtId="44" fontId="2" fillId="0" borderId="68" xfId="16" applyFont="1" applyBorder="1" applyProtection="1">
      <protection locked="0"/>
    </xf>
    <xf numFmtId="44" fontId="2" fillId="0" borderId="68" xfId="16" applyFont="1" applyBorder="1"/>
    <xf numFmtId="10" fontId="2" fillId="0" borderId="12" xfId="12" applyNumberFormat="1" applyFont="1" applyFill="1" applyBorder="1"/>
    <xf numFmtId="43" fontId="2" fillId="30" borderId="0" xfId="14" applyNumberFormat="1" applyFill="1"/>
    <xf numFmtId="44" fontId="2" fillId="11" borderId="12" xfId="16" applyFont="1" applyFill="1" applyBorder="1"/>
    <xf numFmtId="10" fontId="2" fillId="11" borderId="12" xfId="12" applyNumberFormat="1" applyFont="1" applyFill="1" applyBorder="1"/>
    <xf numFmtId="0" fontId="2" fillId="0" borderId="79" xfId="14" applyBorder="1" applyAlignment="1">
      <alignment wrapText="1"/>
    </xf>
    <xf numFmtId="10" fontId="2" fillId="34" borderId="12" xfId="12" applyNumberFormat="1" applyFont="1" applyFill="1" applyBorder="1"/>
    <xf numFmtId="169" fontId="2" fillId="30" borderId="0" xfId="15" applyNumberFormat="1" applyFont="1" applyFill="1" applyBorder="1"/>
    <xf numFmtId="10" fontId="2" fillId="32" borderId="12" xfId="12" applyNumberFormat="1" applyFont="1" applyFill="1" applyBorder="1"/>
    <xf numFmtId="43" fontId="2" fillId="30" borderId="0" xfId="15" applyFont="1" applyFill="1"/>
    <xf numFmtId="10" fontId="2" fillId="30" borderId="0" xfId="12" applyNumberFormat="1" applyFont="1" applyFill="1"/>
    <xf numFmtId="43" fontId="61" fillId="0" borderId="0" xfId="15" applyFont="1" applyFill="1" applyBorder="1" applyProtection="1">
      <protection locked="0"/>
    </xf>
    <xf numFmtId="43" fontId="61" fillId="0" borderId="8" xfId="15" applyFont="1" applyFill="1" applyBorder="1" applyProtection="1">
      <protection locked="0"/>
    </xf>
    <xf numFmtId="0" fontId="2" fillId="0" borderId="70" xfId="14" applyBorder="1"/>
    <xf numFmtId="10" fontId="2" fillId="0" borderId="80" xfId="12" applyNumberFormat="1" applyFont="1" applyFill="1" applyBorder="1"/>
    <xf numFmtId="0" fontId="18" fillId="31" borderId="31" xfId="14" applyFont="1" applyFill="1" applyBorder="1" applyAlignment="1">
      <alignment horizontal="center" wrapText="1"/>
    </xf>
    <xf numFmtId="0" fontId="18" fillId="0" borderId="30" xfId="14" applyFont="1" applyBorder="1" applyAlignment="1">
      <alignment horizontal="center"/>
    </xf>
    <xf numFmtId="44" fontId="2" fillId="0" borderId="12" xfId="16" applyFont="1" applyBorder="1"/>
    <xf numFmtId="10" fontId="2" fillId="0" borderId="12" xfId="12" applyNumberFormat="1" applyFont="1" applyBorder="1" applyAlignment="1">
      <alignment horizontal="center"/>
    </xf>
    <xf numFmtId="44" fontId="2" fillId="0" borderId="31" xfId="16" applyFont="1" applyBorder="1"/>
    <xf numFmtId="43" fontId="2" fillId="0" borderId="31" xfId="15" applyFont="1" applyBorder="1"/>
    <xf numFmtId="0" fontId="18" fillId="0" borderId="35" xfId="14" applyFont="1" applyBorder="1" applyAlignment="1">
      <alignment horizontal="center"/>
    </xf>
    <xf numFmtId="10" fontId="2" fillId="0" borderId="69" xfId="12" applyNumberFormat="1" applyFont="1" applyBorder="1" applyAlignment="1">
      <alignment horizontal="center"/>
    </xf>
    <xf numFmtId="43" fontId="2" fillId="0" borderId="36" xfId="15" applyFont="1" applyBorder="1"/>
    <xf numFmtId="0" fontId="18" fillId="32" borderId="30" xfId="14" applyFont="1" applyFill="1" applyBorder="1" applyAlignment="1">
      <alignment horizontal="center"/>
    </xf>
    <xf numFmtId="43" fontId="2" fillId="32" borderId="31" xfId="15" applyFont="1" applyFill="1" applyBorder="1"/>
    <xf numFmtId="43" fontId="2" fillId="0" borderId="36" xfId="15" applyFont="1" applyFill="1" applyBorder="1"/>
    <xf numFmtId="0" fontId="18" fillId="0" borderId="84" xfId="14" applyFont="1" applyBorder="1" applyAlignment="1">
      <alignment horizontal="center"/>
    </xf>
    <xf numFmtId="43" fontId="2" fillId="0" borderId="63" xfId="15" applyFont="1" applyFill="1" applyBorder="1"/>
    <xf numFmtId="43" fontId="2" fillId="0" borderId="85" xfId="15" applyFont="1" applyFill="1" applyBorder="1"/>
    <xf numFmtId="0" fontId="18" fillId="30" borderId="0" xfId="14" applyFont="1" applyFill="1" applyAlignment="1">
      <alignment horizontal="center"/>
    </xf>
    <xf numFmtId="44" fontId="61" fillId="32" borderId="0" xfId="3" applyFont="1" applyFill="1"/>
    <xf numFmtId="0" fontId="0" fillId="30" borderId="0" xfId="0" applyFill="1" applyAlignment="1">
      <alignment horizontal="center"/>
    </xf>
    <xf numFmtId="0" fontId="0" fillId="9" borderId="71" xfId="0" applyFill="1" applyBorder="1"/>
    <xf numFmtId="0" fontId="66" fillId="9" borderId="0" xfId="0" applyFont="1" applyFill="1" applyAlignment="1">
      <alignment vertical="center"/>
    </xf>
    <xf numFmtId="0" fontId="67" fillId="9" borderId="0" xfId="0" applyFont="1" applyFill="1"/>
    <xf numFmtId="0" fontId="66" fillId="9" borderId="0" xfId="0" applyFont="1" applyFill="1" applyAlignment="1">
      <alignment horizontal="right"/>
    </xf>
    <xf numFmtId="0" fontId="73" fillId="0" borderId="89" xfId="14" applyFont="1" applyBorder="1" applyAlignment="1">
      <alignment vertical="center"/>
    </xf>
    <xf numFmtId="0" fontId="74" fillId="0" borderId="89" xfId="14" applyFont="1" applyBorder="1"/>
    <xf numFmtId="0" fontId="74" fillId="35" borderId="0" xfId="14" applyFont="1" applyFill="1"/>
    <xf numFmtId="0" fontId="74" fillId="35" borderId="74" xfId="14" applyFont="1" applyFill="1" applyBorder="1"/>
    <xf numFmtId="0" fontId="74" fillId="0" borderId="70" xfId="14" applyFont="1" applyBorder="1"/>
    <xf numFmtId="9" fontId="74" fillId="0" borderId="86" xfId="12" applyFont="1" applyBorder="1"/>
    <xf numFmtId="0" fontId="74" fillId="35" borderId="71" xfId="14" applyFont="1" applyFill="1" applyBorder="1"/>
    <xf numFmtId="0" fontId="74" fillId="35" borderId="86" xfId="14" applyFont="1" applyFill="1" applyBorder="1"/>
    <xf numFmtId="0" fontId="0" fillId="0" borderId="0" xfId="0" applyAlignment="1">
      <alignment vertical="center"/>
    </xf>
    <xf numFmtId="0" fontId="73" fillId="0" borderId="64" xfId="14" applyFont="1" applyBorder="1" applyAlignment="1">
      <alignment vertical="center"/>
    </xf>
    <xf numFmtId="0" fontId="74" fillId="0" borderId="64" xfId="14" applyFont="1" applyBorder="1"/>
    <xf numFmtId="0" fontId="75" fillId="0" borderId="87" xfId="14" quotePrefix="1" applyFont="1" applyBorder="1" applyAlignment="1">
      <alignment horizontal="center"/>
    </xf>
    <xf numFmtId="0" fontId="75" fillId="0" borderId="88" xfId="14" quotePrefix="1" applyFont="1" applyBorder="1" applyAlignment="1">
      <alignment horizontal="center"/>
    </xf>
    <xf numFmtId="0" fontId="75" fillId="0" borderId="62" xfId="14" quotePrefix="1" applyFont="1" applyBorder="1" applyAlignment="1">
      <alignment horizontal="center"/>
    </xf>
    <xf numFmtId="0" fontId="74" fillId="0" borderId="35" xfId="14" applyFont="1" applyBorder="1" applyAlignment="1">
      <alignment horizontal="left" indent="4"/>
    </xf>
    <xf numFmtId="0" fontId="74" fillId="0" borderId="30" xfId="14" applyFont="1" applyBorder="1" applyAlignment="1">
      <alignment horizontal="left" indent="4"/>
    </xf>
    <xf numFmtId="0" fontId="74" fillId="35" borderId="60" xfId="14" applyFont="1" applyFill="1" applyBorder="1"/>
    <xf numFmtId="0" fontId="74" fillId="35" borderId="62" xfId="14" applyFont="1" applyFill="1" applyBorder="1"/>
    <xf numFmtId="0" fontId="73" fillId="0" borderId="68" xfId="14" applyFont="1" applyBorder="1" applyAlignment="1">
      <alignment vertical="center"/>
    </xf>
    <xf numFmtId="0" fontId="74" fillId="35" borderId="90" xfId="14" applyFont="1" applyFill="1" applyBorder="1"/>
    <xf numFmtId="0" fontId="74" fillId="35" borderId="91" xfId="14" applyFont="1" applyFill="1" applyBorder="1"/>
    <xf numFmtId="8" fontId="74" fillId="36" borderId="39" xfId="15" applyNumberFormat="1" applyFont="1" applyFill="1" applyBorder="1"/>
    <xf numFmtId="8" fontId="74" fillId="36" borderId="86" xfId="15" applyNumberFormat="1" applyFont="1" applyFill="1" applyBorder="1"/>
    <xf numFmtId="8" fontId="74" fillId="0" borderId="86" xfId="15" applyNumberFormat="1" applyFont="1" applyBorder="1"/>
    <xf numFmtId="44" fontId="74" fillId="36" borderId="69" xfId="3" applyFont="1" applyFill="1" applyBorder="1"/>
    <xf numFmtId="44" fontId="74" fillId="36" borderId="11" xfId="3" applyFont="1" applyFill="1" applyBorder="1"/>
    <xf numFmtId="44" fontId="74" fillId="36" borderId="78" xfId="3" applyFont="1" applyFill="1" applyBorder="1"/>
    <xf numFmtId="43" fontId="74" fillId="36" borderId="69" xfId="2" applyFont="1" applyFill="1" applyBorder="1"/>
    <xf numFmtId="43" fontId="74" fillId="36" borderId="11" xfId="2" applyFont="1" applyFill="1" applyBorder="1"/>
    <xf numFmtId="43" fontId="74" fillId="36" borderId="78" xfId="2" applyFont="1" applyFill="1" applyBorder="1"/>
    <xf numFmtId="44" fontId="74" fillId="36" borderId="39" xfId="3" applyFont="1" applyFill="1" applyBorder="1"/>
    <xf numFmtId="0" fontId="61" fillId="9" borderId="0" xfId="0" applyFont="1" applyFill="1"/>
    <xf numFmtId="0" fontId="2" fillId="9" borderId="0" xfId="14" applyFill="1" applyAlignment="1">
      <alignment wrapText="1"/>
    </xf>
    <xf numFmtId="0" fontId="65" fillId="9" borderId="0" xfId="0" applyFont="1" applyFill="1" applyAlignment="1">
      <alignment horizontal="center"/>
    </xf>
    <xf numFmtId="44" fontId="61" fillId="9" borderId="0" xfId="0" applyNumberFormat="1" applyFont="1" applyFill="1"/>
    <xf numFmtId="43" fontId="2" fillId="9" borderId="0" xfId="14" applyNumberFormat="1" applyFill="1"/>
    <xf numFmtId="43" fontId="64" fillId="9" borderId="0" xfId="14" applyNumberFormat="1" applyFont="1" applyFill="1" applyAlignment="1">
      <alignment vertical="center"/>
    </xf>
    <xf numFmtId="0" fontId="2" fillId="9" borderId="0" xfId="14" quotePrefix="1" applyFill="1"/>
    <xf numFmtId="169" fontId="2" fillId="9" borderId="0" xfId="14" applyNumberFormat="1" applyFill="1"/>
    <xf numFmtId="171" fontId="2" fillId="9" borderId="0" xfId="14" applyNumberFormat="1" applyFill="1"/>
    <xf numFmtId="9" fontId="2" fillId="9" borderId="0" xfId="14" quotePrefix="1" applyNumberFormat="1" applyFill="1"/>
    <xf numFmtId="43" fontId="2" fillId="9" borderId="0" xfId="15" quotePrefix="1" applyFont="1" applyFill="1"/>
    <xf numFmtId="169" fontId="2" fillId="9" borderId="0" xfId="15" applyNumberFormat="1" applyFont="1" applyFill="1"/>
    <xf numFmtId="169" fontId="64" fillId="9" borderId="0" xfId="15" applyNumberFormat="1" applyFont="1" applyFill="1" applyAlignment="1">
      <alignment vertical="center"/>
    </xf>
    <xf numFmtId="0" fontId="84" fillId="30" borderId="8" xfId="0" applyFont="1" applyFill="1" applyBorder="1"/>
    <xf numFmtId="0" fontId="67" fillId="30" borderId="0" xfId="0" applyFont="1" applyFill="1"/>
    <xf numFmtId="49" fontId="85" fillId="30" borderId="8" xfId="0" applyNumberFormat="1" applyFont="1" applyFill="1" applyBorder="1" applyAlignment="1">
      <alignment horizontal="center" vertical="center"/>
    </xf>
    <xf numFmtId="49" fontId="85" fillId="30" borderId="0" xfId="0" applyNumberFormat="1" applyFont="1" applyFill="1" applyAlignment="1">
      <alignment horizontal="center" vertical="center"/>
    </xf>
    <xf numFmtId="0" fontId="85" fillId="30" borderId="0" xfId="0" applyFont="1" applyFill="1"/>
    <xf numFmtId="0" fontId="85" fillId="30" borderId="8" xfId="0" applyFont="1" applyFill="1" applyBorder="1" applyAlignment="1">
      <alignment horizontal="center"/>
    </xf>
    <xf numFmtId="0" fontId="85" fillId="30" borderId="0" xfId="0" applyFont="1" applyFill="1" applyAlignment="1">
      <alignment horizontal="center"/>
    </xf>
    <xf numFmtId="43" fontId="0" fillId="30" borderId="0" xfId="0" applyNumberFormat="1" applyFill="1"/>
    <xf numFmtId="0" fontId="3" fillId="30" borderId="0" xfId="0" applyFont="1" applyFill="1"/>
    <xf numFmtId="0" fontId="61" fillId="30" borderId="0" xfId="0" applyFont="1" applyFill="1"/>
    <xf numFmtId="0" fontId="61" fillId="30" borderId="0" xfId="0" applyFont="1" applyFill="1" applyAlignment="1">
      <alignment horizontal="left"/>
    </xf>
    <xf numFmtId="0" fontId="3" fillId="0" borderId="0" xfId="0" applyFont="1"/>
    <xf numFmtId="0" fontId="86" fillId="0" borderId="0" xfId="0" applyFont="1"/>
    <xf numFmtId="0" fontId="60" fillId="9" borderId="0" xfId="0" applyFont="1" applyFill="1"/>
    <xf numFmtId="0" fontId="60" fillId="30" borderId="0" xfId="0" applyFont="1" applyFill="1"/>
    <xf numFmtId="43" fontId="60" fillId="30" borderId="0" xfId="0" applyNumberFormat="1" applyFont="1" applyFill="1"/>
    <xf numFmtId="0" fontId="87" fillId="9" borderId="0" xfId="0" applyFont="1" applyFill="1"/>
    <xf numFmtId="0" fontId="87" fillId="30" borderId="0" xfId="0" applyFont="1" applyFill="1"/>
    <xf numFmtId="2" fontId="87" fillId="30" borderId="0" xfId="0" applyNumberFormat="1" applyFont="1" applyFill="1" applyAlignment="1">
      <alignment horizontal="right"/>
    </xf>
    <xf numFmtId="43" fontId="87" fillId="30" borderId="0" xfId="15" applyFont="1" applyFill="1"/>
    <xf numFmtId="0" fontId="85" fillId="30" borderId="8" xfId="0" applyFont="1" applyFill="1" applyBorder="1"/>
    <xf numFmtId="8" fontId="60" fillId="30" borderId="0" xfId="0" applyNumberFormat="1" applyFont="1" applyFill="1"/>
    <xf numFmtId="0" fontId="88" fillId="30" borderId="0" xfId="0" applyFont="1" applyFill="1"/>
    <xf numFmtId="0" fontId="60" fillId="0" borderId="0" xfId="0" applyFont="1"/>
    <xf numFmtId="0" fontId="88" fillId="0" borderId="0" xfId="0" applyFont="1"/>
    <xf numFmtId="0" fontId="90" fillId="0" borderId="0" xfId="0" applyFont="1"/>
    <xf numFmtId="43" fontId="61" fillId="9" borderId="0" xfId="15" applyFont="1" applyFill="1"/>
    <xf numFmtId="43" fontId="61" fillId="9" borderId="0" xfId="0" applyNumberFormat="1" applyFont="1" applyFill="1"/>
    <xf numFmtId="43" fontId="61" fillId="9" borderId="8" xfId="15" applyFont="1" applyFill="1" applyBorder="1"/>
    <xf numFmtId="43" fontId="61" fillId="9" borderId="8" xfId="0" applyNumberFormat="1" applyFont="1" applyFill="1" applyBorder="1"/>
    <xf numFmtId="2" fontId="61" fillId="9" borderId="0" xfId="0" applyNumberFormat="1" applyFont="1" applyFill="1" applyAlignment="1">
      <alignment horizontal="right"/>
    </xf>
    <xf numFmtId="2" fontId="61" fillId="9" borderId="8" xfId="0" applyNumberFormat="1" applyFont="1" applyFill="1" applyBorder="1" applyAlignment="1">
      <alignment horizontal="right"/>
    </xf>
    <xf numFmtId="43" fontId="61" fillId="30" borderId="0" xfId="0" applyNumberFormat="1" applyFont="1" applyFill="1"/>
    <xf numFmtId="4" fontId="61" fillId="30" borderId="0" xfId="0" applyNumberFormat="1" applyFont="1" applyFill="1"/>
    <xf numFmtId="2" fontId="61" fillId="30" borderId="0" xfId="0" applyNumberFormat="1" applyFont="1" applyFill="1"/>
    <xf numFmtId="8" fontId="61" fillId="30" borderId="0" xfId="0" applyNumberFormat="1" applyFont="1" applyFill="1"/>
    <xf numFmtId="6" fontId="61" fillId="30" borderId="0" xfId="0" applyNumberFormat="1" applyFont="1" applyFill="1" applyAlignment="1">
      <alignment horizontal="left"/>
    </xf>
    <xf numFmtId="9" fontId="80" fillId="30" borderId="0" xfId="12" applyFont="1" applyFill="1" applyAlignment="1">
      <alignment horizontal="center"/>
    </xf>
    <xf numFmtId="9" fontId="82" fillId="30" borderId="0" xfId="12" applyFont="1" applyFill="1" applyAlignment="1">
      <alignment horizontal="center"/>
    </xf>
    <xf numFmtId="0" fontId="65" fillId="30" borderId="0" xfId="0" applyFont="1" applyFill="1"/>
    <xf numFmtId="0" fontId="87" fillId="30" borderId="0" xfId="0" applyFont="1" applyFill="1" applyAlignment="1">
      <alignment horizontal="left" shrinkToFit="1"/>
    </xf>
    <xf numFmtId="0" fontId="89" fillId="30" borderId="0" xfId="0" applyFont="1" applyFill="1"/>
    <xf numFmtId="0" fontId="87" fillId="30" borderId="0" xfId="0" applyFont="1" applyFill="1" applyAlignment="1">
      <alignment horizontal="right" shrinkToFit="1"/>
    </xf>
    <xf numFmtId="0" fontId="90" fillId="30" borderId="0" xfId="0" applyFont="1" applyFill="1"/>
    <xf numFmtId="44" fontId="0" fillId="30" borderId="0" xfId="0" applyNumberFormat="1" applyFill="1"/>
    <xf numFmtId="43" fontId="0" fillId="30" borderId="0" xfId="2" applyFont="1" applyFill="1"/>
    <xf numFmtId="0" fontId="18" fillId="30" borderId="0" xfId="0" applyFont="1" applyFill="1"/>
    <xf numFmtId="165" fontId="0" fillId="30" borderId="0" xfId="1" applyNumberFormat="1" applyFont="1" applyFill="1" applyBorder="1" applyAlignment="1">
      <alignment horizontal="center"/>
    </xf>
    <xf numFmtId="0" fontId="18" fillId="0" borderId="93" xfId="0" applyFont="1" applyBorder="1"/>
    <xf numFmtId="0" fontId="0" fillId="0" borderId="94" xfId="0" applyBorder="1" applyAlignment="1">
      <alignment horizontal="center"/>
    </xf>
    <xf numFmtId="165" fontId="0" fillId="0" borderId="92" xfId="1" applyNumberFormat="1" applyFont="1" applyBorder="1" applyAlignment="1">
      <alignment horizontal="center"/>
    </xf>
    <xf numFmtId="0" fontId="18" fillId="9" borderId="0" xfId="0" applyFont="1" applyFill="1"/>
    <xf numFmtId="165" fontId="0" fillId="9" borderId="0" xfId="1" applyNumberFormat="1" applyFont="1" applyFill="1" applyBorder="1" applyAlignment="1">
      <alignment horizontal="center"/>
    </xf>
    <xf numFmtId="0" fontId="18" fillId="8" borderId="93" xfId="0" applyFont="1" applyFill="1" applyBorder="1"/>
    <xf numFmtId="165" fontId="0" fillId="30" borderId="0" xfId="1" applyNumberFormat="1" applyFont="1" applyFill="1" applyAlignment="1">
      <alignment horizontal="center"/>
    </xf>
    <xf numFmtId="0" fontId="14" fillId="30" borderId="0" xfId="0" applyFont="1" applyFill="1"/>
    <xf numFmtId="7" fontId="0" fillId="30" borderId="0" xfId="0" applyNumberFormat="1" applyFill="1"/>
    <xf numFmtId="5" fontId="0" fillId="30" borderId="0" xfId="0" applyNumberFormat="1" applyFill="1"/>
    <xf numFmtId="0" fontId="31" fillId="30" borderId="0" xfId="0" applyFont="1" applyFill="1"/>
    <xf numFmtId="0" fontId="30" fillId="9" borderId="0" xfId="8" applyFont="1" applyFill="1" applyAlignment="1">
      <alignment horizontal="center"/>
    </xf>
    <xf numFmtId="37" fontId="28" fillId="9" borderId="0" xfId="6" applyFill="1"/>
    <xf numFmtId="0" fontId="43" fillId="9" borderId="0" xfId="8" applyFont="1" applyFill="1" applyAlignment="1">
      <alignment horizontal="left" wrapText="1"/>
    </xf>
    <xf numFmtId="0" fontId="49" fillId="9" borderId="0" xfId="8" applyFont="1" applyFill="1" applyAlignment="1">
      <alignment wrapText="1"/>
    </xf>
    <xf numFmtId="166" fontId="49" fillId="9" borderId="0" xfId="8" applyNumberFormat="1" applyFont="1" applyFill="1"/>
    <xf numFmtId="165" fontId="49" fillId="9" borderId="0" xfId="7" applyNumberFormat="1" applyFont="1" applyFill="1" applyBorder="1" applyProtection="1"/>
    <xf numFmtId="5" fontId="49" fillId="9" borderId="0" xfId="8" applyNumberFormat="1" applyFont="1" applyFill="1"/>
    <xf numFmtId="0" fontId="49" fillId="9" borderId="0" xfId="8" applyFont="1" applyFill="1" applyAlignment="1">
      <alignment horizontal="left" wrapText="1"/>
    </xf>
    <xf numFmtId="0" fontId="52" fillId="9" borderId="0" xfId="8" applyFont="1" applyFill="1" applyAlignment="1">
      <alignment horizontal="left" wrapText="1"/>
    </xf>
    <xf numFmtId="0" fontId="52" fillId="9" borderId="0" xfId="8" applyFont="1" applyFill="1"/>
    <xf numFmtId="0" fontId="46" fillId="30" borderId="0" xfId="8" applyFont="1" applyFill="1"/>
    <xf numFmtId="37" fontId="28" fillId="30" borderId="0" xfId="6" applyFill="1"/>
    <xf numFmtId="0" fontId="51" fillId="30" borderId="0" xfId="8" applyFont="1" applyFill="1" applyAlignment="1">
      <alignment wrapText="1"/>
    </xf>
    <xf numFmtId="39" fontId="0" fillId="30" borderId="0" xfId="0" applyNumberFormat="1" applyFill="1"/>
    <xf numFmtId="0" fontId="43" fillId="30" borderId="0" xfId="0" applyFont="1" applyFill="1" applyAlignment="1">
      <alignment horizontal="center" wrapText="1"/>
    </xf>
    <xf numFmtId="39" fontId="43" fillId="30" borderId="0" xfId="0" applyNumberFormat="1" applyFont="1" applyFill="1" applyAlignment="1">
      <alignment horizontal="center" wrapText="1"/>
    </xf>
    <xf numFmtId="39" fontId="0" fillId="9" borderId="0" xfId="0" applyNumberFormat="1" applyFill="1"/>
    <xf numFmtId="0" fontId="0" fillId="9" borderId="0" xfId="0" quotePrefix="1" applyFill="1"/>
    <xf numFmtId="0" fontId="43" fillId="9" borderId="0" xfId="0" quotePrefix="1" applyFont="1" applyFill="1"/>
    <xf numFmtId="0" fontId="46" fillId="9" borderId="0" xfId="0" applyFont="1" applyFill="1"/>
    <xf numFmtId="0" fontId="43" fillId="9" borderId="0" xfId="0" applyFont="1" applyFill="1" applyAlignment="1">
      <alignment horizontal="center" wrapText="1"/>
    </xf>
    <xf numFmtId="43" fontId="43" fillId="30" borderId="0" xfId="4" applyFont="1" applyFill="1" applyAlignment="1">
      <alignment horizontal="center"/>
    </xf>
    <xf numFmtId="43" fontId="0" fillId="30" borderId="0" xfId="4" applyFont="1" applyFill="1" applyAlignment="1">
      <alignment horizontal="center" wrapText="1"/>
    </xf>
    <xf numFmtId="0" fontId="43" fillId="9" borderId="0" xfId="0" applyFont="1" applyFill="1" applyAlignment="1">
      <alignment horizontal="center"/>
    </xf>
    <xf numFmtId="43" fontId="43" fillId="9" borderId="0" xfId="4" quotePrefix="1" applyFont="1" applyFill="1" applyAlignment="1">
      <alignment horizontal="center"/>
    </xf>
    <xf numFmtId="43" fontId="43" fillId="9" borderId="8" xfId="4" applyFont="1" applyFill="1" applyBorder="1" applyAlignment="1">
      <alignment horizontal="center" wrapText="1"/>
    </xf>
    <xf numFmtId="43" fontId="43" fillId="9" borderId="0" xfId="4" applyFont="1" applyFill="1"/>
    <xf numFmtId="43" fontId="0" fillId="9" borderId="0" xfId="4" applyFont="1" applyFill="1"/>
    <xf numFmtId="0" fontId="43" fillId="32" borderId="0" xfId="0" applyFont="1" applyFill="1"/>
    <xf numFmtId="43" fontId="43" fillId="32" borderId="0" xfId="4" applyFont="1" applyFill="1"/>
    <xf numFmtId="0" fontId="0" fillId="30" borderId="0" xfId="0" applyFill="1" applyAlignment="1">
      <alignment vertical="center"/>
    </xf>
    <xf numFmtId="10" fontId="0" fillId="9" borderId="0" xfId="1" applyNumberFormat="1" applyFont="1" applyFill="1"/>
    <xf numFmtId="0" fontId="93" fillId="9" borderId="0" xfId="0" applyFont="1" applyFill="1" applyAlignment="1">
      <alignment horizontal="centerContinuous"/>
    </xf>
    <xf numFmtId="0" fontId="93" fillId="9" borderId="0" xfId="0" applyFont="1" applyFill="1"/>
    <xf numFmtId="0" fontId="93" fillId="11" borderId="46" xfId="0" applyFont="1" applyFill="1" applyBorder="1" applyAlignment="1">
      <alignment horizontal="centerContinuous"/>
    </xf>
    <xf numFmtId="0" fontId="94" fillId="9" borderId="0" xfId="0" applyFont="1" applyFill="1"/>
    <xf numFmtId="0" fontId="95" fillId="9" borderId="0" xfId="0" applyFont="1" applyFill="1"/>
    <xf numFmtId="0" fontId="94" fillId="9" borderId="19" xfId="0" applyFont="1" applyFill="1" applyBorder="1"/>
    <xf numFmtId="0" fontId="93" fillId="5" borderId="46" xfId="0" applyFont="1" applyFill="1" applyBorder="1" applyAlignment="1">
      <alignment horizontal="centerContinuous"/>
    </xf>
    <xf numFmtId="0" fontId="95" fillId="9" borderId="0" xfId="0" applyFont="1" applyFill="1" applyAlignment="1" applyProtection="1">
      <alignment horizontal="left"/>
      <protection locked="0"/>
    </xf>
    <xf numFmtId="0" fontId="93" fillId="20" borderId="46" xfId="0" applyFont="1" applyFill="1" applyBorder="1" applyAlignment="1">
      <alignment horizontal="centerContinuous"/>
    </xf>
    <xf numFmtId="1" fontId="94" fillId="9" borderId="0" xfId="0" applyNumberFormat="1" applyFont="1" applyFill="1"/>
    <xf numFmtId="0" fontId="93" fillId="30" borderId="0" xfId="0" applyFont="1" applyFill="1"/>
    <xf numFmtId="0" fontId="93" fillId="0" borderId="0" xfId="0" applyFont="1"/>
    <xf numFmtId="7" fontId="35" fillId="9" borderId="0" xfId="0" applyNumberFormat="1" applyFont="1" applyFill="1" applyProtection="1">
      <protection locked="0"/>
    </xf>
    <xf numFmtId="7" fontId="36" fillId="9" borderId="0" xfId="0" applyNumberFormat="1" applyFont="1" applyFill="1" applyProtection="1">
      <protection locked="0"/>
    </xf>
    <xf numFmtId="7" fontId="38" fillId="9" borderId="0" xfId="0" applyNumberFormat="1" applyFont="1" applyFill="1" applyProtection="1">
      <protection locked="0"/>
    </xf>
    <xf numFmtId="5" fontId="6" fillId="9" borderId="0" xfId="0" applyNumberFormat="1" applyFont="1" applyFill="1" applyProtection="1">
      <protection locked="0"/>
    </xf>
    <xf numFmtId="5" fontId="38" fillId="9" borderId="0" xfId="0" applyNumberFormat="1" applyFont="1" applyFill="1" applyProtection="1">
      <protection locked="0"/>
    </xf>
    <xf numFmtId="10" fontId="0" fillId="9" borderId="0" xfId="0" applyNumberFormat="1" applyFill="1"/>
    <xf numFmtId="0" fontId="38" fillId="9" borderId="0" xfId="0" applyFont="1" applyFill="1" applyProtection="1">
      <protection locked="0"/>
    </xf>
    <xf numFmtId="7" fontId="31" fillId="9" borderId="0" xfId="0" applyNumberFormat="1" applyFont="1" applyFill="1" applyProtection="1">
      <protection locked="0"/>
    </xf>
    <xf numFmtId="0" fontId="32" fillId="23" borderId="95" xfId="0" applyFont="1" applyFill="1" applyBorder="1" applyAlignment="1">
      <alignment horizontal="centerContinuous"/>
    </xf>
    <xf numFmtId="0" fontId="0" fillId="23" borderId="96" xfId="0" applyFill="1" applyBorder="1" applyAlignment="1">
      <alignment horizontal="centerContinuous"/>
    </xf>
    <xf numFmtId="0" fontId="0" fillId="23" borderId="97" xfId="0" applyFill="1" applyBorder="1" applyAlignment="1">
      <alignment horizontal="centerContinuous"/>
    </xf>
    <xf numFmtId="0" fontId="93" fillId="23" borderId="96" xfId="0" applyFont="1" applyFill="1" applyBorder="1" applyAlignment="1">
      <alignment horizontal="centerContinuous"/>
    </xf>
    <xf numFmtId="0" fontId="32" fillId="22" borderId="63" xfId="0" applyFont="1" applyFill="1" applyBorder="1"/>
    <xf numFmtId="0" fontId="32" fillId="22" borderId="69" xfId="0" applyFont="1" applyFill="1" applyBorder="1"/>
    <xf numFmtId="0" fontId="34" fillId="9" borderId="98" xfId="0" applyFont="1" applyFill="1" applyBorder="1" applyAlignment="1">
      <alignment horizontal="left"/>
    </xf>
    <xf numFmtId="7" fontId="6" fillId="9" borderId="98" xfId="0" applyNumberFormat="1" applyFont="1" applyFill="1" applyBorder="1" applyProtection="1">
      <protection locked="0"/>
    </xf>
    <xf numFmtId="7" fontId="38" fillId="9" borderId="98" xfId="0" applyNumberFormat="1" applyFont="1" applyFill="1" applyBorder="1" applyProtection="1">
      <protection locked="0"/>
    </xf>
    <xf numFmtId="0" fontId="96" fillId="2" borderId="6" xfId="0" quotePrefix="1" applyFont="1" applyFill="1" applyBorder="1" applyAlignment="1">
      <alignment horizontal="centerContinuous"/>
    </xf>
    <xf numFmtId="0" fontId="97" fillId="9" borderId="0" xfId="0" applyFont="1" applyFill="1"/>
    <xf numFmtId="0" fontId="92" fillId="9" borderId="0" xfId="0" applyFont="1" applyFill="1" applyAlignment="1">
      <alignment horizontal="center" vertical="center"/>
    </xf>
    <xf numFmtId="0" fontId="68" fillId="9" borderId="0" xfId="0" applyFont="1" applyFill="1" applyAlignment="1">
      <alignment horizontal="center"/>
    </xf>
    <xf numFmtId="0" fontId="77" fillId="9" borderId="0" xfId="0" applyFont="1" applyFill="1" applyAlignment="1">
      <alignment horizontal="center"/>
    </xf>
    <xf numFmtId="0" fontId="78" fillId="9" borderId="0" xfId="0" applyFont="1" applyFill="1" applyAlignment="1">
      <alignment horizontal="center"/>
    </xf>
    <xf numFmtId="0" fontId="61" fillId="9" borderId="0" xfId="0" applyFont="1" applyFill="1" applyAlignment="1">
      <alignment horizontal="left" vertical="top" wrapText="1"/>
    </xf>
    <xf numFmtId="0" fontId="18" fillId="0" borderId="84" xfId="14" applyFont="1" applyBorder="1" applyAlignment="1">
      <alignment horizontal="center" wrapText="1"/>
    </xf>
    <xf numFmtId="0" fontId="18" fillId="0" borderId="35" xfId="14" applyFont="1" applyBorder="1" applyAlignment="1">
      <alignment horizontal="center" wrapText="1"/>
    </xf>
    <xf numFmtId="0" fontId="18" fillId="0" borderId="37" xfId="14" applyFont="1" applyBorder="1" applyAlignment="1">
      <alignment horizontal="left" vertical="center" wrapText="1"/>
    </xf>
    <xf numFmtId="0" fontId="18" fillId="0" borderId="38" xfId="14" applyFont="1" applyBorder="1" applyAlignment="1">
      <alignment horizontal="left" vertical="center" wrapText="1"/>
    </xf>
    <xf numFmtId="0" fontId="18" fillId="0" borderId="39" xfId="14" applyFont="1" applyBorder="1" applyAlignment="1">
      <alignment horizontal="left" vertical="center" wrapText="1"/>
    </xf>
    <xf numFmtId="0" fontId="2" fillId="0" borderId="60" xfId="14" applyBorder="1" applyAlignment="1">
      <alignment horizontal="left" vertical="top" wrapText="1"/>
    </xf>
    <xf numFmtId="0" fontId="2" fillId="0" borderId="61" xfId="14" applyBorder="1" applyAlignment="1">
      <alignment horizontal="left" vertical="top" wrapText="1"/>
    </xf>
    <xf numFmtId="0" fontId="2" fillId="0" borderId="62" xfId="14" applyBorder="1" applyAlignment="1">
      <alignment horizontal="left" vertical="top" wrapText="1"/>
    </xf>
    <xf numFmtId="0" fontId="2" fillId="0" borderId="79" xfId="14" applyBorder="1" applyAlignment="1">
      <alignment horizontal="left" vertical="top" wrapText="1"/>
    </xf>
    <xf numFmtId="0" fontId="2" fillId="0" borderId="0" xfId="14" applyAlignment="1">
      <alignment horizontal="left" vertical="top" wrapText="1"/>
    </xf>
    <xf numFmtId="0" fontId="2" fillId="0" borderId="74" xfId="14" applyBorder="1" applyAlignment="1">
      <alignment horizontal="left" vertical="top" wrapText="1"/>
    </xf>
    <xf numFmtId="0" fontId="2" fillId="0" borderId="77" xfId="14" applyBorder="1" applyAlignment="1">
      <alignment horizontal="left" vertical="top" wrapText="1"/>
    </xf>
    <xf numFmtId="0" fontId="2" fillId="0" borderId="71" xfId="14" applyBorder="1" applyAlignment="1">
      <alignment horizontal="left" vertical="top" wrapText="1"/>
    </xf>
    <xf numFmtId="0" fontId="2" fillId="0" borderId="86" xfId="14" applyBorder="1" applyAlignment="1">
      <alignment horizontal="left" vertical="top" wrapText="1"/>
    </xf>
    <xf numFmtId="0" fontId="18" fillId="0" borderId="64" xfId="14" applyFont="1" applyBorder="1" applyAlignment="1">
      <alignment horizontal="center" wrapText="1"/>
    </xf>
    <xf numFmtId="0" fontId="63" fillId="31" borderId="37" xfId="14" applyFont="1" applyFill="1" applyBorder="1" applyAlignment="1">
      <alignment horizontal="center" vertical="center" wrapText="1"/>
    </xf>
    <xf numFmtId="0" fontId="63" fillId="31" borderId="38" xfId="14" applyFont="1" applyFill="1" applyBorder="1" applyAlignment="1">
      <alignment horizontal="center" vertical="center" wrapText="1"/>
    </xf>
    <xf numFmtId="0" fontId="63" fillId="31" borderId="39" xfId="14" applyFont="1" applyFill="1" applyBorder="1" applyAlignment="1">
      <alignment horizontal="center" vertical="center" wrapText="1"/>
    </xf>
    <xf numFmtId="0" fontId="18" fillId="0" borderId="67" xfId="14" applyFont="1" applyBorder="1" applyAlignment="1">
      <alignment horizontal="center" wrapText="1"/>
    </xf>
    <xf numFmtId="0" fontId="63" fillId="31" borderId="81" xfId="14" applyFont="1" applyFill="1" applyBorder="1" applyAlignment="1">
      <alignment horizontal="center"/>
    </xf>
    <xf numFmtId="0" fontId="63" fillId="31" borderId="82" xfId="14" applyFont="1" applyFill="1" applyBorder="1" applyAlignment="1">
      <alignment horizontal="center"/>
    </xf>
    <xf numFmtId="0" fontId="63" fillId="31" borderId="83" xfId="14" applyFont="1" applyFill="1" applyBorder="1" applyAlignment="1">
      <alignment horizontal="center"/>
    </xf>
    <xf numFmtId="0" fontId="4" fillId="9" borderId="0" xfId="0" applyFont="1" applyFill="1" applyAlignment="1">
      <alignment horizontal="center"/>
    </xf>
    <xf numFmtId="0" fontId="18" fillId="9" borderId="9" xfId="14" applyFont="1" applyFill="1" applyBorder="1" applyAlignment="1">
      <alignment horizontal="left" wrapText="1"/>
    </xf>
    <xf numFmtId="0" fontId="18" fillId="9" borderId="10" xfId="14" applyFont="1" applyFill="1" applyBorder="1" applyAlignment="1">
      <alignment horizontal="left" wrapText="1"/>
    </xf>
    <xf numFmtId="0" fontId="18" fillId="9" borderId="33" xfId="14" applyFont="1" applyFill="1" applyBorder="1" applyAlignment="1">
      <alignment horizontal="left" wrapText="1"/>
    </xf>
    <xf numFmtId="0" fontId="18" fillId="9" borderId="9" xfId="14" applyFont="1" applyFill="1" applyBorder="1" applyAlignment="1">
      <alignment horizontal="left" vertical="center" wrapText="1"/>
    </xf>
    <xf numFmtId="0" fontId="18" fillId="9" borderId="10" xfId="14" applyFont="1" applyFill="1" applyBorder="1" applyAlignment="1">
      <alignment horizontal="left" vertical="center" wrapText="1"/>
    </xf>
    <xf numFmtId="0" fontId="18" fillId="9" borderId="33" xfId="14" applyFont="1" applyFill="1" applyBorder="1" applyAlignment="1">
      <alignment horizontal="left" vertical="center" wrapText="1"/>
    </xf>
    <xf numFmtId="0" fontId="63" fillId="31" borderId="37" xfId="14" applyFont="1" applyFill="1" applyBorder="1" applyAlignment="1">
      <alignment horizontal="center" vertical="center"/>
    </xf>
    <xf numFmtId="0" fontId="63" fillId="31" borderId="38" xfId="14" applyFont="1" applyFill="1" applyBorder="1" applyAlignment="1">
      <alignment horizontal="center" vertical="center"/>
    </xf>
    <xf numFmtId="0" fontId="63" fillId="31" borderId="39" xfId="14" applyFont="1" applyFill="1" applyBorder="1" applyAlignment="1">
      <alignment horizontal="center" vertical="center"/>
    </xf>
    <xf numFmtId="0" fontId="18" fillId="0" borderId="12" xfId="14" applyFont="1" applyBorder="1" applyAlignment="1">
      <alignment horizontal="center" vertical="center" wrapText="1"/>
    </xf>
    <xf numFmtId="0" fontId="91" fillId="37" borderId="0" xfId="0" applyFont="1" applyFill="1" applyAlignment="1">
      <alignment horizontal="center"/>
    </xf>
    <xf numFmtId="9" fontId="79" fillId="9" borderId="60" xfId="12" applyFont="1" applyFill="1" applyBorder="1" applyAlignment="1">
      <alignment horizontal="center" vertical="center"/>
    </xf>
    <xf numFmtId="9" fontId="79" fillId="9" borderId="61" xfId="12" applyFont="1" applyFill="1" applyBorder="1" applyAlignment="1">
      <alignment horizontal="center" vertical="center"/>
    </xf>
    <xf numFmtId="9" fontId="79" fillId="9" borderId="62" xfId="12" applyFont="1" applyFill="1" applyBorder="1" applyAlignment="1">
      <alignment horizontal="center" vertical="center"/>
    </xf>
    <xf numFmtId="9" fontId="81" fillId="9" borderId="79" xfId="12" applyFont="1" applyFill="1" applyBorder="1" applyAlignment="1">
      <alignment horizontal="center" vertical="center"/>
    </xf>
    <xf numFmtId="9" fontId="81" fillId="9" borderId="0" xfId="12" applyFont="1" applyFill="1" applyBorder="1" applyAlignment="1">
      <alignment horizontal="center" vertical="center"/>
    </xf>
    <xf numFmtId="9" fontId="81" fillId="9" borderId="74" xfId="12" applyFont="1" applyFill="1" applyBorder="1" applyAlignment="1">
      <alignment horizontal="center" vertical="center"/>
    </xf>
    <xf numFmtId="9" fontId="83" fillId="9" borderId="77" xfId="12" applyFont="1" applyFill="1" applyBorder="1" applyAlignment="1">
      <alignment horizontal="center" vertical="center"/>
    </xf>
    <xf numFmtId="9" fontId="83" fillId="9" borderId="71" xfId="12" applyFont="1" applyFill="1" applyBorder="1" applyAlignment="1">
      <alignment horizontal="center" vertical="center"/>
    </xf>
    <xf numFmtId="9" fontId="83" fillId="9" borderId="86" xfId="12" applyFont="1" applyFill="1" applyBorder="1" applyAlignment="1">
      <alignment horizontal="center" vertical="center"/>
    </xf>
    <xf numFmtId="0" fontId="29" fillId="37" borderId="0" xfId="0" applyFont="1" applyFill="1" applyAlignment="1">
      <alignment horizontal="center"/>
    </xf>
    <xf numFmtId="0" fontId="10" fillId="0" borderId="0" xfId="0" applyFont="1" applyAlignment="1">
      <alignment horizontal="center"/>
    </xf>
    <xf numFmtId="0" fontId="10" fillId="9" borderId="0" xfId="0" applyFont="1" applyFill="1" applyAlignment="1">
      <alignment horizontal="left" vertical="center" wrapText="1"/>
    </xf>
    <xf numFmtId="0" fontId="10" fillId="9" borderId="0" xfId="0" applyFont="1" applyFill="1" applyAlignment="1">
      <alignment horizontal="left"/>
    </xf>
    <xf numFmtId="0" fontId="10" fillId="9" borderId="0" xfId="0" applyFont="1" applyFill="1" applyAlignment="1">
      <alignment horizontal="center"/>
    </xf>
    <xf numFmtId="0" fontId="0" fillId="9" borderId="0" xfId="0" applyFill="1" applyAlignment="1">
      <alignment horizontal="center" wrapText="1"/>
    </xf>
    <xf numFmtId="0" fontId="0" fillId="9" borderId="0" xfId="0" applyFill="1" applyAlignment="1">
      <alignment horizontal="center"/>
    </xf>
    <xf numFmtId="0" fontId="10" fillId="9" borderId="0" xfId="0" applyFont="1" applyFill="1" applyAlignment="1">
      <alignment horizontal="left" wrapText="1"/>
    </xf>
    <xf numFmtId="0" fontId="10" fillId="9" borderId="0" xfId="0" applyFont="1" applyFill="1" applyAlignment="1">
      <alignment horizontal="left" vertical="top" wrapText="1"/>
    </xf>
    <xf numFmtId="0" fontId="22" fillId="9" borderId="15" xfId="0" applyFont="1" applyFill="1" applyBorder="1" applyAlignment="1">
      <alignment horizontal="left" vertical="top" wrapText="1"/>
    </xf>
    <xf numFmtId="0" fontId="22" fillId="9" borderId="16" xfId="0" applyFont="1" applyFill="1" applyBorder="1" applyAlignment="1">
      <alignment horizontal="left" vertical="top" wrapText="1"/>
    </xf>
    <xf numFmtId="0" fontId="22" fillId="9" borderId="17" xfId="0" applyFont="1" applyFill="1" applyBorder="1" applyAlignment="1">
      <alignment horizontal="left" vertical="top" wrapText="1"/>
    </xf>
    <xf numFmtId="0" fontId="22" fillId="9" borderId="18" xfId="0" applyFont="1" applyFill="1" applyBorder="1" applyAlignment="1">
      <alignment horizontal="left" vertical="top" wrapText="1"/>
    </xf>
    <xf numFmtId="0" fontId="22" fillId="9" borderId="19" xfId="0" applyFont="1" applyFill="1" applyBorder="1" applyAlignment="1">
      <alignment horizontal="left" vertical="top" wrapText="1"/>
    </xf>
    <xf numFmtId="0" fontId="22" fillId="9" borderId="20" xfId="0" applyFont="1" applyFill="1" applyBorder="1" applyAlignment="1">
      <alignment horizontal="left" vertical="top" wrapText="1"/>
    </xf>
    <xf numFmtId="0" fontId="27" fillId="9" borderId="42" xfId="0" applyFont="1" applyFill="1" applyBorder="1" applyAlignment="1">
      <alignment horizontal="left" vertical="center" wrapText="1"/>
    </xf>
    <xf numFmtId="0" fontId="22" fillId="9" borderId="40" xfId="0" applyFont="1" applyFill="1" applyBorder="1" applyAlignment="1">
      <alignment horizontal="left" vertical="center" wrapText="1"/>
    </xf>
    <xf numFmtId="0" fontId="22" fillId="9" borderId="43" xfId="0" applyFont="1" applyFill="1" applyBorder="1" applyAlignment="1">
      <alignment horizontal="left" vertical="center" wrapText="1"/>
    </xf>
    <xf numFmtId="0" fontId="9" fillId="9" borderId="4" xfId="0" applyFont="1" applyFill="1" applyBorder="1" applyAlignment="1" applyProtection="1">
      <alignment horizontal="center"/>
      <protection locked="0"/>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0" xfId="0" applyFont="1" applyAlignment="1">
      <alignment horizontal="left" vertical="top" wrapText="1"/>
    </xf>
    <xf numFmtId="0" fontId="10" fillId="9" borderId="19" xfId="0" applyFont="1" applyFill="1" applyBorder="1" applyAlignment="1">
      <alignment horizontal="center"/>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0" fillId="9" borderId="0" xfId="0" quotePrefix="1" applyFont="1" applyFill="1" applyAlignment="1">
      <alignment horizontal="center"/>
    </xf>
    <xf numFmtId="0" fontId="8" fillId="9" borderId="0" xfId="0" applyFont="1" applyFill="1" applyAlignment="1">
      <alignment horizontal="left"/>
    </xf>
    <xf numFmtId="0" fontId="16" fillId="9" borderId="0" xfId="0" applyFont="1" applyFill="1" applyAlignment="1" applyProtection="1">
      <alignment horizontal="left" vertical="center" wrapText="1"/>
      <protection locked="0"/>
    </xf>
    <xf numFmtId="0" fontId="16" fillId="9" borderId="21" xfId="0" applyFont="1" applyFill="1" applyBorder="1" applyAlignment="1" applyProtection="1">
      <alignment horizontal="left" vertical="center" wrapText="1"/>
      <protection locked="0"/>
    </xf>
    <xf numFmtId="0" fontId="0" fillId="9" borderId="25" xfId="0" applyFill="1" applyBorder="1" applyAlignment="1">
      <alignment horizontal="center"/>
    </xf>
    <xf numFmtId="0" fontId="10" fillId="9" borderId="15" xfId="0" applyFont="1" applyFill="1" applyBorder="1" applyAlignment="1">
      <alignment horizontal="left" vertical="top" wrapText="1"/>
    </xf>
    <xf numFmtId="0" fontId="10" fillId="9" borderId="16" xfId="0" applyFont="1" applyFill="1" applyBorder="1" applyAlignment="1">
      <alignment horizontal="left" vertical="top" wrapText="1"/>
    </xf>
    <xf numFmtId="0" fontId="10" fillId="9" borderId="17" xfId="0" applyFont="1" applyFill="1" applyBorder="1" applyAlignment="1">
      <alignment horizontal="left" vertical="top" wrapText="1"/>
    </xf>
    <xf numFmtId="0" fontId="10" fillId="9" borderId="18" xfId="0" applyFont="1" applyFill="1" applyBorder="1" applyAlignment="1">
      <alignment horizontal="left" vertical="top" wrapText="1"/>
    </xf>
    <xf numFmtId="0" fontId="10" fillId="9" borderId="19" xfId="0" applyFont="1" applyFill="1" applyBorder="1" applyAlignment="1">
      <alignment horizontal="left" vertical="top" wrapText="1"/>
    </xf>
    <xf numFmtId="0" fontId="10" fillId="9" borderId="20" xfId="0" applyFont="1" applyFill="1" applyBorder="1" applyAlignment="1">
      <alignment horizontal="left" vertical="top" wrapText="1"/>
    </xf>
    <xf numFmtId="0" fontId="14" fillId="9" borderId="0" xfId="0" applyFont="1" applyFill="1" applyAlignment="1">
      <alignment horizontal="left"/>
    </xf>
    <xf numFmtId="10" fontId="25" fillId="9" borderId="24" xfId="1" applyNumberFormat="1" applyFont="1" applyFill="1" applyBorder="1" applyAlignment="1">
      <alignment horizontal="center" vertical="center"/>
    </xf>
    <xf numFmtId="10" fontId="25" fillId="9" borderId="26" xfId="1" applyNumberFormat="1" applyFont="1" applyFill="1" applyBorder="1" applyAlignment="1">
      <alignment horizontal="center" vertical="center"/>
    </xf>
    <xf numFmtId="0" fontId="13" fillId="9" borderId="0" xfId="0" applyFont="1" applyFill="1" applyAlignment="1">
      <alignment horizontal="left"/>
    </xf>
    <xf numFmtId="0" fontId="14" fillId="9" borderId="0" xfId="0" applyFont="1" applyFill="1" applyAlignment="1">
      <alignment horizontal="left" wrapText="1"/>
    </xf>
    <xf numFmtId="0" fontId="11" fillId="9" borderId="15" xfId="0" applyFont="1" applyFill="1" applyBorder="1" applyAlignment="1" applyProtection="1">
      <alignment horizontal="center"/>
      <protection locked="0"/>
    </xf>
    <xf numFmtId="0" fontId="11" fillId="9" borderId="16" xfId="0" applyFont="1" applyFill="1" applyBorder="1" applyAlignment="1" applyProtection="1">
      <alignment horizontal="center"/>
      <protection locked="0"/>
    </xf>
    <xf numFmtId="0" fontId="11" fillId="9" borderId="17" xfId="0" applyFont="1" applyFill="1" applyBorder="1" applyAlignment="1" applyProtection="1">
      <alignment horizontal="center"/>
      <protection locked="0"/>
    </xf>
    <xf numFmtId="0" fontId="11" fillId="9" borderId="18" xfId="0" applyFont="1" applyFill="1" applyBorder="1" applyAlignment="1" applyProtection="1">
      <alignment horizontal="center"/>
      <protection locked="0"/>
    </xf>
    <xf numFmtId="0" fontId="11" fillId="9" borderId="19" xfId="0" applyFont="1" applyFill="1" applyBorder="1" applyAlignment="1" applyProtection="1">
      <alignment horizontal="center"/>
      <protection locked="0"/>
    </xf>
    <xf numFmtId="0" fontId="11" fillId="9" borderId="20" xfId="0" applyFont="1" applyFill="1" applyBorder="1" applyAlignment="1" applyProtection="1">
      <alignment horizontal="center"/>
      <protection locked="0"/>
    </xf>
    <xf numFmtId="0" fontId="14" fillId="9" borderId="0" xfId="0" applyFont="1" applyFill="1" applyAlignment="1">
      <alignment horizontal="left" vertical="center"/>
    </xf>
    <xf numFmtId="0" fontId="14" fillId="9" borderId="0" xfId="0" applyFont="1" applyFill="1" applyAlignment="1">
      <alignment horizontal="center"/>
    </xf>
    <xf numFmtId="0" fontId="24" fillId="0" borderId="24" xfId="0" applyFont="1" applyBorder="1" applyAlignment="1">
      <alignment horizontal="center" vertical="center"/>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10" fillId="0" borderId="24" xfId="0" applyFont="1" applyBorder="1" applyAlignment="1">
      <alignment horizontal="center"/>
    </xf>
    <xf numFmtId="0" fontId="10" fillId="0" borderId="27" xfId="0" applyFont="1" applyBorder="1" applyAlignment="1">
      <alignment horizontal="center"/>
    </xf>
    <xf numFmtId="0" fontId="10" fillId="0" borderId="26" xfId="0" applyFont="1" applyBorder="1" applyAlignment="1">
      <alignment horizontal="center"/>
    </xf>
    <xf numFmtId="0" fontId="10" fillId="9" borderId="27" xfId="0" applyFont="1" applyFill="1" applyBorder="1" applyAlignment="1">
      <alignment horizontal="center"/>
    </xf>
    <xf numFmtId="0" fontId="10" fillId="9" borderId="26" xfId="0" applyFont="1" applyFill="1" applyBorder="1" applyAlignment="1">
      <alignment horizontal="center"/>
    </xf>
    <xf numFmtId="0" fontId="16" fillId="9" borderId="23" xfId="0" applyFont="1" applyFill="1" applyBorder="1" applyAlignment="1" applyProtection="1">
      <alignment horizontal="left" vertical="top" wrapText="1"/>
      <protection locked="0"/>
    </xf>
    <xf numFmtId="0" fontId="16" fillId="9" borderId="16" xfId="0" applyFont="1" applyFill="1" applyBorder="1" applyAlignment="1" applyProtection="1">
      <alignment horizontal="left" vertical="top" wrapText="1"/>
      <protection locked="0"/>
    </xf>
    <xf numFmtId="0" fontId="16" fillId="9" borderId="17" xfId="0" applyFont="1" applyFill="1" applyBorder="1" applyAlignment="1" applyProtection="1">
      <alignment horizontal="left" vertical="top" wrapText="1"/>
      <protection locked="0"/>
    </xf>
    <xf numFmtId="0" fontId="16" fillId="9" borderId="0" xfId="0" applyFont="1" applyFill="1" applyAlignment="1" applyProtection="1">
      <alignment horizontal="left" vertical="top" wrapText="1"/>
      <protection locked="0"/>
    </xf>
    <xf numFmtId="0" fontId="16" fillId="9" borderId="21" xfId="0" applyFont="1" applyFill="1" applyBorder="1" applyAlignment="1" applyProtection="1">
      <alignment horizontal="left" vertical="top" wrapText="1"/>
      <protection locked="0"/>
    </xf>
    <xf numFmtId="0" fontId="16" fillId="9" borderId="18" xfId="0" applyFont="1" applyFill="1" applyBorder="1" applyAlignment="1" applyProtection="1">
      <alignment horizontal="left" vertical="top" wrapText="1"/>
      <protection locked="0"/>
    </xf>
    <xf numFmtId="0" fontId="16" fillId="9" borderId="19" xfId="0" applyFont="1" applyFill="1" applyBorder="1" applyAlignment="1" applyProtection="1">
      <alignment horizontal="left" vertical="top" wrapText="1"/>
      <protection locked="0"/>
    </xf>
    <xf numFmtId="0" fontId="16" fillId="9" borderId="20" xfId="0" applyFont="1" applyFill="1" applyBorder="1" applyAlignment="1" applyProtection="1">
      <alignment horizontal="left" vertical="top" wrapText="1"/>
      <protection locked="0"/>
    </xf>
    <xf numFmtId="0" fontId="18" fillId="7" borderId="0" xfId="0" applyFont="1" applyFill="1" applyAlignment="1">
      <alignment horizontal="center"/>
    </xf>
    <xf numFmtId="0" fontId="18" fillId="7" borderId="9" xfId="0" applyFont="1" applyFill="1" applyBorder="1" applyAlignment="1">
      <alignment horizontal="center" wrapText="1"/>
    </xf>
    <xf numFmtId="0" fontId="18" fillId="7" borderId="10" xfId="0" applyFont="1" applyFill="1" applyBorder="1" applyAlignment="1">
      <alignment horizontal="center" wrapText="1"/>
    </xf>
    <xf numFmtId="0" fontId="0" fillId="7" borderId="34" xfId="0" applyFill="1" applyBorder="1" applyAlignment="1">
      <alignment horizontal="center" vertical="center" wrapText="1"/>
    </xf>
    <xf numFmtId="0" fontId="0" fillId="7" borderId="0" xfId="0" applyFill="1" applyAlignment="1">
      <alignment horizontal="center" vertical="center" wrapText="1"/>
    </xf>
    <xf numFmtId="0" fontId="0" fillId="7" borderId="13" xfId="0" applyFill="1" applyBorder="1" applyAlignment="1">
      <alignment horizontal="center" vertical="center" wrapText="1"/>
    </xf>
    <xf numFmtId="0" fontId="0" fillId="7" borderId="8" xfId="0" applyFill="1" applyBorder="1" applyAlignment="1">
      <alignment horizontal="center" vertical="center" wrapText="1"/>
    </xf>
    <xf numFmtId="0" fontId="18" fillId="8" borderId="37" xfId="0" applyFont="1" applyFill="1" applyBorder="1" applyAlignment="1">
      <alignment horizontal="center"/>
    </xf>
    <xf numFmtId="0" fontId="18" fillId="8" borderId="38" xfId="0" applyFont="1" applyFill="1" applyBorder="1" applyAlignment="1">
      <alignment horizontal="center"/>
    </xf>
    <xf numFmtId="0" fontId="18" fillId="8" borderId="39" xfId="0" applyFont="1" applyFill="1" applyBorder="1" applyAlignment="1">
      <alignment horizontal="center"/>
    </xf>
    <xf numFmtId="0" fontId="18" fillId="9" borderId="0" xfId="0" applyFont="1" applyFill="1" applyAlignment="1">
      <alignment horizontal="center"/>
    </xf>
    <xf numFmtId="0" fontId="18" fillId="3" borderId="35" xfId="0" applyFont="1" applyFill="1" applyBorder="1" applyAlignment="1">
      <alignment horizontal="center"/>
    </xf>
    <xf numFmtId="0" fontId="18" fillId="3" borderId="36" xfId="0" applyFont="1" applyFill="1" applyBorder="1" applyAlignment="1">
      <alignment horizontal="center"/>
    </xf>
    <xf numFmtId="0" fontId="18" fillId="4" borderId="28" xfId="0" applyFont="1" applyFill="1" applyBorder="1" applyAlignment="1">
      <alignment horizontal="center"/>
    </xf>
    <xf numFmtId="0" fontId="18" fillId="4" borderId="29" xfId="0" applyFont="1" applyFill="1" applyBorder="1" applyAlignment="1">
      <alignment horizontal="center"/>
    </xf>
    <xf numFmtId="0" fontId="6" fillId="9" borderId="4" xfId="0" applyFont="1" applyFill="1" applyBorder="1" applyAlignment="1" applyProtection="1">
      <alignment horizontal="left"/>
      <protection locked="0"/>
    </xf>
    <xf numFmtId="0" fontId="33" fillId="9" borderId="4" xfId="0" applyFont="1" applyFill="1" applyBorder="1" applyAlignment="1" applyProtection="1">
      <alignment horizontal="center"/>
      <protection locked="0"/>
    </xf>
    <xf numFmtId="0" fontId="6" fillId="0" borderId="4" xfId="0" quotePrefix="1"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9" borderId="4" xfId="0" quotePrefix="1" applyFont="1" applyFill="1" applyBorder="1" applyAlignment="1" applyProtection="1">
      <alignment horizontal="left"/>
      <protection locked="0"/>
    </xf>
    <xf numFmtId="0" fontId="42" fillId="16" borderId="4" xfId="0" quotePrefix="1" applyFont="1" applyFill="1" applyBorder="1" applyAlignment="1" applyProtection="1">
      <alignment horizontal="left"/>
      <protection locked="0"/>
    </xf>
    <xf numFmtId="0" fontId="42" fillId="16" borderId="4" xfId="0" applyFont="1" applyFill="1" applyBorder="1" applyAlignment="1" applyProtection="1">
      <alignment horizontal="left"/>
      <protection locked="0"/>
    </xf>
    <xf numFmtId="0" fontId="6" fillId="9" borderId="0" xfId="0" applyFont="1" applyFill="1" applyAlignment="1" applyProtection="1">
      <alignment horizontal="left"/>
      <protection locked="0"/>
    </xf>
    <xf numFmtId="7" fontId="6" fillId="9" borderId="4" xfId="0" applyNumberFormat="1" applyFont="1" applyFill="1" applyBorder="1" applyAlignment="1" applyProtection="1">
      <alignment horizontal="center"/>
      <protection locked="0"/>
    </xf>
    <xf numFmtId="0" fontId="51" fillId="9" borderId="0" xfId="8" applyFont="1" applyFill="1" applyAlignment="1">
      <alignment wrapText="1"/>
    </xf>
    <xf numFmtId="0" fontId="49" fillId="9" borderId="0" xfId="8" applyFont="1" applyFill="1" applyAlignment="1">
      <alignment horizontal="left" wrapText="1"/>
    </xf>
    <xf numFmtId="0" fontId="50" fillId="27" borderId="54" xfId="8" applyFont="1" applyFill="1" applyBorder="1" applyAlignment="1">
      <alignment wrapText="1"/>
    </xf>
    <xf numFmtId="0" fontId="50" fillId="27" borderId="55" xfId="8" applyFont="1" applyFill="1" applyBorder="1" applyAlignment="1">
      <alignment wrapText="1"/>
    </xf>
    <xf numFmtId="0" fontId="50" fillId="27" borderId="56" xfId="8" applyFont="1" applyFill="1" applyBorder="1" applyAlignment="1">
      <alignment wrapText="1"/>
    </xf>
    <xf numFmtId="164" fontId="31" fillId="9" borderId="0" xfId="8" applyNumberFormat="1" applyFont="1" applyFill="1" applyAlignment="1">
      <alignment horizontal="right"/>
    </xf>
    <xf numFmtId="0" fontId="57" fillId="9" borderId="0" xfId="8" applyFont="1" applyFill="1" applyAlignment="1">
      <alignment horizontal="center"/>
    </xf>
    <xf numFmtId="0" fontId="30" fillId="9" borderId="0" xfId="8" applyFont="1" applyFill="1" applyAlignment="1">
      <alignment horizontal="center"/>
    </xf>
    <xf numFmtId="0" fontId="43" fillId="9" borderId="0" xfId="8" applyFont="1" applyFill="1" applyAlignment="1">
      <alignment horizontal="left" wrapText="1"/>
    </xf>
    <xf numFmtId="0" fontId="59" fillId="9" borderId="0" xfId="8" applyFont="1" applyFill="1" applyAlignment="1">
      <alignment horizontal="left" wrapText="1"/>
    </xf>
    <xf numFmtId="0" fontId="51" fillId="9" borderId="0" xfId="8" applyFont="1" applyFill="1" applyAlignment="1">
      <alignment horizontal="left" wrapText="1"/>
    </xf>
    <xf numFmtId="39" fontId="43" fillId="28" borderId="60" xfId="0" applyNumberFormat="1" applyFont="1" applyFill="1" applyBorder="1" applyAlignment="1">
      <alignment horizontal="center"/>
    </xf>
    <xf numFmtId="39" fontId="43" fillId="28" borderId="61" xfId="0" applyNumberFormat="1" applyFont="1" applyFill="1" applyBorder="1" applyAlignment="1">
      <alignment horizontal="center"/>
    </xf>
    <xf numFmtId="39" fontId="43" fillId="28" borderId="62" xfId="0" applyNumberFormat="1" applyFont="1" applyFill="1" applyBorder="1" applyAlignment="1">
      <alignment horizontal="center"/>
    </xf>
    <xf numFmtId="0" fontId="43" fillId="0" borderId="9" xfId="0" applyFont="1" applyBorder="1"/>
    <xf numFmtId="0" fontId="43" fillId="0" borderId="33" xfId="0" applyFont="1" applyBorder="1"/>
    <xf numFmtId="39" fontId="43" fillId="28" borderId="12" xfId="0" applyNumberFormat="1" applyFont="1" applyFill="1" applyBorder="1" applyAlignment="1">
      <alignment horizontal="left"/>
    </xf>
    <xf numFmtId="0" fontId="58" fillId="0" borderId="9" xfId="0" applyFont="1" applyBorder="1"/>
    <xf numFmtId="0" fontId="58" fillId="0" borderId="33" xfId="0" applyFont="1" applyBorder="1"/>
    <xf numFmtId="39" fontId="60" fillId="28" borderId="12" xfId="0" applyNumberFormat="1" applyFont="1" applyFill="1" applyBorder="1" applyAlignment="1">
      <alignment wrapText="1"/>
    </xf>
    <xf numFmtId="39" fontId="0" fillId="28" borderId="12" xfId="0" applyNumberFormat="1" applyFill="1" applyBorder="1" applyAlignment="1">
      <alignment wrapText="1"/>
    </xf>
    <xf numFmtId="0" fontId="43" fillId="9" borderId="0" xfId="0" applyFont="1" applyFill="1" applyAlignment="1">
      <alignment vertical="top" wrapText="1"/>
    </xf>
    <xf numFmtId="0" fontId="74" fillId="36" borderId="38" xfId="14" applyFont="1" applyFill="1" applyBorder="1" applyAlignment="1">
      <alignment horizontal="left"/>
    </xf>
    <xf numFmtId="0" fontId="74" fillId="36" borderId="39" xfId="14" applyFont="1" applyFill="1" applyBorder="1" applyAlignment="1">
      <alignment horizontal="left"/>
    </xf>
    <xf numFmtId="0" fontId="2" fillId="36" borderId="79" xfId="14" applyFill="1" applyBorder="1" applyAlignment="1">
      <alignment horizontal="left" vertical="center" wrapText="1"/>
    </xf>
    <xf numFmtId="0" fontId="2" fillId="36" borderId="0" xfId="14" applyFill="1" applyAlignment="1">
      <alignment horizontal="left" vertical="center" wrapText="1"/>
    </xf>
    <xf numFmtId="0" fontId="2" fillId="36" borderId="74" xfId="14" applyFill="1" applyBorder="1" applyAlignment="1">
      <alignment horizontal="left" vertical="center" wrapText="1"/>
    </xf>
    <xf numFmtId="0" fontId="74" fillId="0" borderId="60" xfId="14" applyFont="1" applyBorder="1" applyAlignment="1">
      <alignment horizontal="left"/>
    </xf>
    <xf numFmtId="0" fontId="74" fillId="0" borderId="61" xfId="14" applyFont="1" applyBorder="1" applyAlignment="1">
      <alignment horizontal="left"/>
    </xf>
    <xf numFmtId="0" fontId="74" fillId="0" borderId="62" xfId="14" applyFont="1" applyBorder="1" applyAlignment="1">
      <alignment horizontal="left"/>
    </xf>
    <xf numFmtId="0" fontId="69" fillId="9" borderId="0" xfId="14" applyFont="1" applyFill="1" applyAlignment="1">
      <alignment horizontal="center" vertical="center"/>
    </xf>
    <xf numFmtId="0" fontId="71" fillId="9" borderId="0" xfId="14" applyFont="1" applyFill="1" applyAlignment="1">
      <alignment horizontal="left" vertical="center" wrapText="1"/>
    </xf>
    <xf numFmtId="0" fontId="72" fillId="9" borderId="37" xfId="14" applyFont="1" applyFill="1" applyBorder="1" applyAlignment="1">
      <alignment horizontal="left" vertical="center"/>
    </xf>
    <xf numFmtId="0" fontId="72" fillId="9" borderId="38" xfId="14" applyFont="1" applyFill="1" applyBorder="1" applyAlignment="1">
      <alignment horizontal="left" vertical="center"/>
    </xf>
    <xf numFmtId="0" fontId="72" fillId="9" borderId="39" xfId="14" applyFont="1" applyFill="1" applyBorder="1" applyAlignment="1">
      <alignment horizontal="left" vertical="center"/>
    </xf>
    <xf numFmtId="0" fontId="74" fillId="36" borderId="61" xfId="14" applyFont="1" applyFill="1" applyBorder="1" applyAlignment="1">
      <alignment horizontal="left"/>
    </xf>
    <xf numFmtId="0" fontId="74" fillId="36" borderId="62" xfId="14" applyFont="1" applyFill="1" applyBorder="1" applyAlignment="1">
      <alignment horizontal="left"/>
    </xf>
    <xf numFmtId="0" fontId="74" fillId="0" borderId="60" xfId="14" applyFont="1" applyBorder="1" applyAlignment="1">
      <alignment horizontal="left" wrapText="1"/>
    </xf>
    <xf numFmtId="0" fontId="74" fillId="0" borderId="61" xfId="14" applyFont="1" applyBorder="1" applyAlignment="1">
      <alignment horizontal="left" wrapText="1"/>
    </xf>
    <xf numFmtId="0" fontId="74" fillId="0" borderId="62" xfId="14" applyFont="1" applyBorder="1" applyAlignment="1">
      <alignment horizontal="left" wrapText="1"/>
    </xf>
    <xf numFmtId="0" fontId="2" fillId="36" borderId="77" xfId="14" applyFill="1" applyBorder="1" applyAlignment="1">
      <alignment horizontal="left" vertical="center" wrapText="1"/>
    </xf>
    <xf numFmtId="0" fontId="2" fillId="36" borderId="71" xfId="14" applyFill="1" applyBorder="1" applyAlignment="1">
      <alignment horizontal="left" vertical="center" wrapText="1"/>
    </xf>
    <xf numFmtId="0" fontId="2" fillId="36" borderId="86" xfId="14" applyFill="1" applyBorder="1" applyAlignment="1">
      <alignment horizontal="left" vertical="center" wrapText="1"/>
    </xf>
    <xf numFmtId="0" fontId="2" fillId="0" borderId="60" xfId="14" applyBorder="1" applyAlignment="1">
      <alignment horizontal="left" vertical="center" wrapText="1"/>
    </xf>
    <xf numFmtId="0" fontId="2" fillId="0" borderId="61" xfId="14" applyBorder="1" applyAlignment="1">
      <alignment horizontal="left" vertical="center" wrapText="1"/>
    </xf>
    <xf numFmtId="0" fontId="2" fillId="0" borderId="62" xfId="14" applyBorder="1" applyAlignment="1">
      <alignment horizontal="left" vertical="center" wrapText="1"/>
    </xf>
    <xf numFmtId="0" fontId="74" fillId="0" borderId="60" xfId="14" applyFont="1" applyBorder="1" applyAlignment="1">
      <alignment horizontal="left" vertical="center" wrapText="1"/>
    </xf>
    <xf numFmtId="0" fontId="74" fillId="0" borderId="61" xfId="14" applyFont="1" applyBorder="1" applyAlignment="1">
      <alignment horizontal="left" vertical="center" wrapText="1"/>
    </xf>
    <xf numFmtId="0" fontId="74" fillId="0" borderId="62" xfId="14" applyFont="1" applyBorder="1" applyAlignment="1">
      <alignment horizontal="left" vertical="center" wrapText="1"/>
    </xf>
    <xf numFmtId="0" fontId="72" fillId="0" borderId="37" xfId="14" applyFont="1" applyBorder="1" applyAlignment="1">
      <alignment horizontal="left" vertical="center"/>
    </xf>
    <xf numFmtId="0" fontId="72" fillId="0" borderId="38" xfId="14" applyFont="1" applyBorder="1" applyAlignment="1">
      <alignment horizontal="left" vertical="center"/>
    </xf>
    <xf numFmtId="0" fontId="72" fillId="0" borderId="39" xfId="14" applyFont="1" applyBorder="1" applyAlignment="1">
      <alignment horizontal="left" vertical="center"/>
    </xf>
    <xf numFmtId="0" fontId="2" fillId="0" borderId="60" xfId="14" applyBorder="1" applyAlignment="1">
      <alignment horizontal="left" wrapText="1"/>
    </xf>
    <xf numFmtId="0" fontId="2" fillId="0" borderId="61" xfId="14" applyBorder="1" applyAlignment="1">
      <alignment horizontal="left" wrapText="1"/>
    </xf>
    <xf numFmtId="0" fontId="2" fillId="0" borderId="62" xfId="14" applyBorder="1" applyAlignment="1">
      <alignment horizontal="left" wrapText="1"/>
    </xf>
    <xf numFmtId="7" fontId="16" fillId="0" borderId="4" xfId="0" applyNumberFormat="1" applyFont="1" applyBorder="1" applyProtection="1">
      <protection locked="0"/>
    </xf>
    <xf numFmtId="7" fontId="16" fillId="9" borderId="4" xfId="0" applyNumberFormat="1" applyFont="1" applyFill="1" applyBorder="1" applyProtection="1">
      <protection locked="0"/>
    </xf>
    <xf numFmtId="7" fontId="34" fillId="9" borderId="4" xfId="0" applyNumberFormat="1" applyFont="1" applyFill="1" applyBorder="1" applyProtection="1">
      <protection locked="0"/>
    </xf>
    <xf numFmtId="0" fontId="0" fillId="11" borderId="0" xfId="0" applyFill="1" applyBorder="1" applyAlignment="1">
      <alignment horizontal="centerContinuous"/>
    </xf>
    <xf numFmtId="0" fontId="32" fillId="12" borderId="99" xfId="0" applyFont="1" applyFill="1" applyBorder="1" applyAlignment="1">
      <alignment horizontal="center"/>
    </xf>
    <xf numFmtId="0" fontId="32" fillId="9" borderId="0" xfId="0" applyFont="1" applyFill="1" applyBorder="1"/>
    <xf numFmtId="0" fontId="32" fillId="9" borderId="45" xfId="0" applyFont="1" applyFill="1" applyBorder="1" applyAlignment="1">
      <alignment horizontal="centerContinuous"/>
    </xf>
    <xf numFmtId="0" fontId="0" fillId="9" borderId="46" xfId="0" applyFill="1" applyBorder="1" applyAlignment="1">
      <alignment horizontal="centerContinuous"/>
    </xf>
    <xf numFmtId="0" fontId="0" fillId="9" borderId="0" xfId="0" applyFill="1" applyBorder="1" applyAlignment="1">
      <alignment horizontal="centerContinuous"/>
    </xf>
    <xf numFmtId="0" fontId="32" fillId="12" borderId="100" xfId="0" applyFont="1" applyFill="1" applyBorder="1" applyAlignment="1">
      <alignment horizontal="center"/>
    </xf>
    <xf numFmtId="0" fontId="32" fillId="12" borderId="25" xfId="0" applyFont="1" applyFill="1" applyBorder="1" applyAlignment="1">
      <alignment horizontal="center"/>
    </xf>
    <xf numFmtId="0" fontId="32" fillId="9" borderId="101" xfId="0" applyFont="1" applyFill="1" applyBorder="1" applyAlignment="1">
      <alignment horizontal="centerContinuous"/>
    </xf>
    <xf numFmtId="0" fontId="0" fillId="9" borderId="102" xfId="0" applyFill="1" applyBorder="1" applyAlignment="1">
      <alignment horizontal="centerContinuous"/>
    </xf>
    <xf numFmtId="0" fontId="43" fillId="0" borderId="37" xfId="0" applyFont="1" applyBorder="1" applyAlignment="1">
      <alignment horizontal="center"/>
    </xf>
    <xf numFmtId="0" fontId="43" fillId="0" borderId="38" xfId="0" applyFont="1" applyBorder="1" applyAlignment="1">
      <alignment horizontal="center"/>
    </xf>
    <xf numFmtId="0" fontId="43" fillId="0" borderId="39" xfId="0" applyFont="1" applyBorder="1" applyAlignment="1">
      <alignment horizontal="center"/>
    </xf>
    <xf numFmtId="0" fontId="32" fillId="13" borderId="0" xfId="0" applyFont="1" applyFill="1" applyBorder="1"/>
    <xf numFmtId="0" fontId="32" fillId="15" borderId="99" xfId="0" applyFont="1" applyFill="1" applyBorder="1" applyAlignment="1">
      <alignment horizontal="center"/>
    </xf>
    <xf numFmtId="0" fontId="32" fillId="13" borderId="99" xfId="0" applyFont="1" applyFill="1" applyBorder="1"/>
    <xf numFmtId="0" fontId="32" fillId="14" borderId="95" xfId="0" applyFont="1" applyFill="1" applyBorder="1" applyAlignment="1">
      <alignment horizontal="centerContinuous"/>
    </xf>
    <xf numFmtId="0" fontId="0" fillId="14" borderId="96" xfId="0" applyFill="1" applyBorder="1" applyAlignment="1">
      <alignment horizontal="centerContinuous"/>
    </xf>
    <xf numFmtId="0" fontId="0" fillId="14" borderId="97" xfId="0" applyFill="1" applyBorder="1" applyAlignment="1">
      <alignment horizontal="centerContinuous"/>
    </xf>
    <xf numFmtId="0" fontId="93" fillId="14" borderId="96" xfId="0" applyFont="1" applyFill="1" applyBorder="1" applyAlignment="1">
      <alignment horizontal="centerContinuous"/>
    </xf>
    <xf numFmtId="0" fontId="6" fillId="0" borderId="0" xfId="0" quotePrefix="1" applyFont="1" applyBorder="1" applyAlignment="1" applyProtection="1">
      <alignment horizontal="left"/>
      <protection locked="0"/>
    </xf>
    <xf numFmtId="0" fontId="6" fillId="0" borderId="0" xfId="0" applyFont="1" applyBorder="1" applyAlignment="1" applyProtection="1">
      <alignment horizontal="left"/>
      <protection locked="0"/>
    </xf>
    <xf numFmtId="7" fontId="31" fillId="0" borderId="4" xfId="0" applyNumberFormat="1" applyFont="1" applyBorder="1" applyProtection="1">
      <protection locked="0"/>
    </xf>
    <xf numFmtId="0" fontId="32" fillId="18" borderId="4" xfId="0" applyFont="1" applyFill="1" applyBorder="1" applyAlignment="1">
      <alignment horizontal="center"/>
    </xf>
    <xf numFmtId="0" fontId="32" fillId="18" borderId="0" xfId="0" applyFont="1" applyFill="1" applyBorder="1" applyAlignment="1">
      <alignment horizontal="center"/>
    </xf>
    <xf numFmtId="7" fontId="31" fillId="9" borderId="0" xfId="0" applyNumberFormat="1" applyFont="1" applyFill="1" applyBorder="1"/>
    <xf numFmtId="10" fontId="31" fillId="9" borderId="0" xfId="0" applyNumberFormat="1" applyFont="1" applyFill="1" applyBorder="1"/>
    <xf numFmtId="5" fontId="31" fillId="9" borderId="0" xfId="0" applyNumberFormat="1" applyFont="1" applyFill="1" applyBorder="1"/>
    <xf numFmtId="43" fontId="31" fillId="9" borderId="0" xfId="2" applyFont="1" applyFill="1" applyBorder="1"/>
    <xf numFmtId="10" fontId="31" fillId="0" borderId="0" xfId="0" applyNumberFormat="1" applyFont="1" applyBorder="1"/>
    <xf numFmtId="0" fontId="34" fillId="9" borderId="8" xfId="0" applyFont="1" applyFill="1" applyBorder="1"/>
    <xf numFmtId="7" fontId="31" fillId="9" borderId="98" xfId="0" applyNumberFormat="1" applyFont="1" applyFill="1" applyBorder="1" applyProtection="1">
      <protection locked="0"/>
    </xf>
    <xf numFmtId="165" fontId="31" fillId="9" borderId="4" xfId="1" applyNumberFormat="1" applyFont="1" applyFill="1" applyBorder="1" applyProtection="1">
      <protection locked="0"/>
    </xf>
    <xf numFmtId="0" fontId="100" fillId="9" borderId="0" xfId="0" applyFont="1" applyFill="1" applyAlignment="1">
      <alignment horizontal="center"/>
    </xf>
    <xf numFmtId="0" fontId="77" fillId="9" borderId="0" xfId="0" applyFont="1" applyFill="1" applyBorder="1"/>
    <xf numFmtId="0" fontId="101" fillId="9" borderId="0" xfId="0" applyFont="1" applyFill="1" applyAlignment="1">
      <alignment horizontal="center"/>
    </xf>
    <xf numFmtId="0" fontId="32" fillId="0" borderId="0" xfId="0" applyFont="1" applyFill="1" applyBorder="1" applyAlignment="1">
      <alignment horizontal="center"/>
    </xf>
    <xf numFmtId="0" fontId="32" fillId="12" borderId="0" xfId="0" applyFont="1" applyFill="1" applyBorder="1" applyAlignment="1">
      <alignment horizontal="center"/>
    </xf>
    <xf numFmtId="0" fontId="32" fillId="12" borderId="4" xfId="0" applyFont="1" applyFill="1" applyBorder="1" applyAlignment="1">
      <alignment horizontal="center"/>
    </xf>
    <xf numFmtId="0" fontId="32" fillId="15" borderId="0" xfId="0" applyFont="1" applyFill="1" applyBorder="1" applyAlignment="1">
      <alignment horizontal="center"/>
    </xf>
    <xf numFmtId="0" fontId="32" fillId="15" borderId="4" xfId="0" applyFont="1" applyFill="1" applyBorder="1" applyAlignment="1">
      <alignment horizontal="center"/>
    </xf>
    <xf numFmtId="0" fontId="32" fillId="9" borderId="0" xfId="0" applyFont="1" applyFill="1" applyBorder="1" applyAlignment="1">
      <alignment horizontal="center"/>
    </xf>
    <xf numFmtId="0" fontId="32" fillId="0" borderId="69" xfId="0" applyFont="1" applyFill="1" applyBorder="1" applyAlignment="1">
      <alignment horizontal="center" vertical="center"/>
    </xf>
    <xf numFmtId="0" fontId="0" fillId="9" borderId="0" xfId="0" applyFill="1" applyAlignment="1">
      <alignment horizontal="center" vertical="center"/>
    </xf>
    <xf numFmtId="0" fontId="0" fillId="9" borderId="0" xfId="0" applyFill="1" applyAlignment="1">
      <alignment vertical="center"/>
    </xf>
    <xf numFmtId="166" fontId="34" fillId="9" borderId="0" xfId="0" applyNumberFormat="1" applyFont="1" applyFill="1"/>
    <xf numFmtId="0" fontId="34" fillId="9" borderId="8" xfId="0" applyFont="1" applyFill="1" applyBorder="1" applyAlignment="1">
      <alignment horizontal="center"/>
    </xf>
    <xf numFmtId="166" fontId="34" fillId="9" borderId="10" xfId="0" applyNumberFormat="1" applyFont="1" applyFill="1" applyBorder="1"/>
    <xf numFmtId="10" fontId="34" fillId="9" borderId="10" xfId="0" applyNumberFormat="1" applyFont="1" applyFill="1" applyBorder="1"/>
    <xf numFmtId="0" fontId="34" fillId="9" borderId="10" xfId="0" applyFont="1" applyFill="1" applyBorder="1" applyAlignment="1">
      <alignment horizontal="center"/>
    </xf>
    <xf numFmtId="0" fontId="34" fillId="9" borderId="10" xfId="0" applyFont="1" applyFill="1" applyBorder="1" applyAlignment="1">
      <alignment horizontal="right"/>
    </xf>
  </cellXfs>
  <cellStyles count="17">
    <cellStyle name="Comma" xfId="2" builtinId="3"/>
    <cellStyle name="Comma 2" xfId="4" xr:uid="{EFD34DF6-3528-4D50-BD4C-27E0BE1AC718}"/>
    <cellStyle name="Comma 2 2" xfId="9" xr:uid="{71246630-FCC0-4645-A6FD-09506B0F6F9B}"/>
    <cellStyle name="Comma 3" xfId="15" xr:uid="{A24985A4-2A76-48F1-9D11-259541EAA97E}"/>
    <cellStyle name="Currency" xfId="3" builtinId="4"/>
    <cellStyle name="Currency 2" xfId="10" xr:uid="{C4A0F3E3-2E53-4FBD-A710-2774E49FCDFF}"/>
    <cellStyle name="Currency 3" xfId="16" xr:uid="{B1807543-94E2-46EC-B715-92F12A720004}"/>
    <cellStyle name="Normal" xfId="0" builtinId="0"/>
    <cellStyle name="Normal 2" xfId="11" xr:uid="{93DEC0E7-F412-49C5-B29A-1537DFDB5AB0}"/>
    <cellStyle name="Normal 3" xfId="6" xr:uid="{8D3FD888-F3CD-4249-933F-763B8F6444A1}"/>
    <cellStyle name="Normal 5" xfId="14" xr:uid="{8C62DB8E-F746-4CE0-9FCC-810A1A9FAC5B}"/>
    <cellStyle name="Normal_08-09 Fees Summary" xfId="8" xr:uid="{BA02F81F-6148-46C9-8811-5B7A89FEFCCD}"/>
    <cellStyle name="Percent" xfId="1" builtinId="5"/>
    <cellStyle name="Percent 2" xfId="5" xr:uid="{CF7E0F26-C586-4771-AC89-6922A442A300}"/>
    <cellStyle name="Percent 2 2" xfId="12" xr:uid="{A526360E-2D9B-4BFD-A432-C54CFDB79179}"/>
    <cellStyle name="Percent 3" xfId="13" xr:uid="{1370E629-8AF4-453A-85FA-B8CF8C4C5269}"/>
    <cellStyle name="Percent 4" xfId="7" xr:uid="{04A40BB2-9922-4EE0-9065-739EDB77060A}"/>
  </cellStyles>
  <dxfs count="0"/>
  <tableStyles count="0" defaultTableStyle="TableStyleMedium9" defaultPivotStyle="PivotStyleLight16"/>
  <colors>
    <mruColors>
      <color rgb="FFB0DD7F"/>
      <color rgb="FFFFFFCC"/>
      <color rgb="FFD1E8FF"/>
      <color rgb="FFABD5FF"/>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1</xdr:row>
      <xdr:rowOff>28575</xdr:rowOff>
    </xdr:from>
    <xdr:to>
      <xdr:col>11</xdr:col>
      <xdr:colOff>533400</xdr:colOff>
      <xdr:row>10</xdr:row>
      <xdr:rowOff>66675</xdr:rowOff>
    </xdr:to>
    <xdr:pic>
      <xdr:nvPicPr>
        <xdr:cNvPr id="3" name="Picture 2">
          <a:extLst>
            <a:ext uri="{FF2B5EF4-FFF2-40B4-BE49-F238E27FC236}">
              <a16:creationId xmlns:a16="http://schemas.microsoft.com/office/drawing/2014/main" id="{2B46AD77-7B45-4153-8EF5-AEC37B003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219075"/>
          <a:ext cx="7858125" cy="1752600"/>
        </a:xfrm>
        <a:prstGeom prst="rect">
          <a:avLst/>
        </a:prstGeom>
      </xdr:spPr>
    </xdr:pic>
    <xdr:clientData/>
  </xdr:twoCellAnchor>
  <xdr:twoCellAnchor editAs="oneCell">
    <xdr:from>
      <xdr:col>4</xdr:col>
      <xdr:colOff>704851</xdr:colOff>
      <xdr:row>20</xdr:row>
      <xdr:rowOff>95250</xdr:rowOff>
    </xdr:from>
    <xdr:to>
      <xdr:col>7</xdr:col>
      <xdr:colOff>409575</xdr:colOff>
      <xdr:row>29</xdr:row>
      <xdr:rowOff>85724</xdr:rowOff>
    </xdr:to>
    <xdr:pic>
      <xdr:nvPicPr>
        <xdr:cNvPr id="4" name="Picture 3">
          <a:extLst>
            <a:ext uri="{FF2B5EF4-FFF2-40B4-BE49-F238E27FC236}">
              <a16:creationId xmlns:a16="http://schemas.microsoft.com/office/drawing/2014/main" id="{C583C238-4794-4D4C-93C1-8E93479018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2851" y="3829050"/>
          <a:ext cx="1990724" cy="1704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104775</xdr:colOff>
      <xdr:row>0</xdr:row>
      <xdr:rowOff>47626</xdr:rowOff>
    </xdr:from>
    <xdr:to>
      <xdr:col>18</xdr:col>
      <xdr:colOff>571500</xdr:colOff>
      <xdr:row>1</xdr:row>
      <xdr:rowOff>38101</xdr:rowOff>
    </xdr:to>
    <xdr:pic>
      <xdr:nvPicPr>
        <xdr:cNvPr id="2" name="Picture 1">
          <a:extLst>
            <a:ext uri="{FF2B5EF4-FFF2-40B4-BE49-F238E27FC236}">
              <a16:creationId xmlns:a16="http://schemas.microsoft.com/office/drawing/2014/main" id="{3FE4ABFB-146D-4FA8-9530-9A89C595B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47626"/>
          <a:ext cx="4105275" cy="723900"/>
        </a:xfrm>
        <a:prstGeom prst="rect">
          <a:avLst/>
        </a:prstGeom>
      </xdr:spPr>
    </xdr:pic>
    <xdr:clientData/>
  </xdr:twoCellAnchor>
  <xdr:twoCellAnchor editAs="oneCell">
    <xdr:from>
      <xdr:col>2</xdr:col>
      <xdr:colOff>571500</xdr:colOff>
      <xdr:row>2</xdr:row>
      <xdr:rowOff>266700</xdr:rowOff>
    </xdr:from>
    <xdr:to>
      <xdr:col>26</xdr:col>
      <xdr:colOff>228600</xdr:colOff>
      <xdr:row>41</xdr:row>
      <xdr:rowOff>104775</xdr:rowOff>
    </xdr:to>
    <xdr:pic>
      <xdr:nvPicPr>
        <xdr:cNvPr id="3" name="Picture 2">
          <a:extLst>
            <a:ext uri="{FF2B5EF4-FFF2-40B4-BE49-F238E27FC236}">
              <a16:creationId xmlns:a16="http://schemas.microsoft.com/office/drawing/2014/main" id="{2C9F962B-E4DD-4982-BB1B-7ED21EF870C1}"/>
            </a:ext>
          </a:extLst>
        </xdr:cNvPr>
        <xdr:cNvPicPr>
          <a:picLocks noChangeAspect="1"/>
        </xdr:cNvPicPr>
      </xdr:nvPicPr>
      <xdr:blipFill>
        <a:blip xmlns:r="http://schemas.openxmlformats.org/officeDocument/2006/relationships" r:embed="rId2">
          <a:alphaModFix amt="20000"/>
          <a:extLst>
            <a:ext uri="{28A0092B-C50C-407E-A947-70E740481C1C}">
              <a14:useLocalDpi xmlns:a14="http://schemas.microsoft.com/office/drawing/2010/main" val="0"/>
            </a:ext>
          </a:extLst>
        </a:blip>
        <a:stretch>
          <a:fillRect/>
        </a:stretch>
      </xdr:blipFill>
      <xdr:spPr>
        <a:xfrm>
          <a:off x="2609850" y="1276350"/>
          <a:ext cx="10201275" cy="7381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225138</xdr:colOff>
      <xdr:row>0</xdr:row>
      <xdr:rowOff>25978</xdr:rowOff>
    </xdr:from>
    <xdr:to>
      <xdr:col>7</xdr:col>
      <xdr:colOff>458933</xdr:colOff>
      <xdr:row>5</xdr:row>
      <xdr:rowOff>42513</xdr:rowOff>
    </xdr:to>
    <xdr:pic>
      <xdr:nvPicPr>
        <xdr:cNvPr id="3" name="Picture 2">
          <a:extLst>
            <a:ext uri="{FF2B5EF4-FFF2-40B4-BE49-F238E27FC236}">
              <a16:creationId xmlns:a16="http://schemas.microsoft.com/office/drawing/2014/main" id="{72FF4B4C-4157-9F85-5438-EC483A407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9433" y="25978"/>
          <a:ext cx="554182" cy="865126"/>
        </a:xfrm>
        <a:prstGeom prst="rect">
          <a:avLst/>
        </a:prstGeom>
      </xdr:spPr>
    </xdr:pic>
    <xdr:clientData/>
  </xdr:twoCellAnchor>
  <xdr:twoCellAnchor editAs="oneCell">
    <xdr:from>
      <xdr:col>0</xdr:col>
      <xdr:colOff>216478</xdr:colOff>
      <xdr:row>0</xdr:row>
      <xdr:rowOff>0</xdr:rowOff>
    </xdr:from>
    <xdr:to>
      <xdr:col>2</xdr:col>
      <xdr:colOff>147205</xdr:colOff>
      <xdr:row>4</xdr:row>
      <xdr:rowOff>11642</xdr:rowOff>
    </xdr:to>
    <xdr:pic>
      <xdr:nvPicPr>
        <xdr:cNvPr id="5" name="Picture 4">
          <a:extLst>
            <a:ext uri="{FF2B5EF4-FFF2-40B4-BE49-F238E27FC236}">
              <a16:creationId xmlns:a16="http://schemas.microsoft.com/office/drawing/2014/main" id="{2ED28285-D226-7AEB-7562-07E36B7C69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478" y="0"/>
          <a:ext cx="744682" cy="7736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85726</xdr:colOff>
      <xdr:row>0</xdr:row>
      <xdr:rowOff>0</xdr:rowOff>
    </xdr:from>
    <xdr:to>
      <xdr:col>1</xdr:col>
      <xdr:colOff>809625</xdr:colOff>
      <xdr:row>7</xdr:row>
      <xdr:rowOff>6119</xdr:rowOff>
    </xdr:to>
    <xdr:pic>
      <xdr:nvPicPr>
        <xdr:cNvPr id="3" name="Picture 2">
          <a:extLst>
            <a:ext uri="{FF2B5EF4-FFF2-40B4-BE49-F238E27FC236}">
              <a16:creationId xmlns:a16="http://schemas.microsoft.com/office/drawing/2014/main" id="{7DAEE114-F956-9C87-E9BF-64A5D4E72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1" y="0"/>
          <a:ext cx="723899" cy="11300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95251</xdr:rowOff>
    </xdr:from>
    <xdr:to>
      <xdr:col>0</xdr:col>
      <xdr:colOff>4038600</xdr:colOff>
      <xdr:row>49</xdr:row>
      <xdr:rowOff>141541</xdr:rowOff>
    </xdr:to>
    <xdr:pic>
      <xdr:nvPicPr>
        <xdr:cNvPr id="2" name="Picture 1">
          <a:extLst>
            <a:ext uri="{FF2B5EF4-FFF2-40B4-BE49-F238E27FC236}">
              <a16:creationId xmlns:a16="http://schemas.microsoft.com/office/drawing/2014/main" id="{1BA16DA3-E834-70A0-F9B0-CD3DBE896B9E}"/>
            </a:ext>
          </a:extLst>
        </xdr:cNvPr>
        <xdr:cNvPicPr>
          <a:picLocks noChangeAspect="1"/>
        </xdr:cNvPicPr>
      </xdr:nvPicPr>
      <xdr:blipFill>
        <a:blip xmlns:r="http://schemas.openxmlformats.org/officeDocument/2006/relationships" r:embed="rId1"/>
        <a:stretch>
          <a:fillRect/>
        </a:stretch>
      </xdr:blipFill>
      <xdr:spPr>
        <a:xfrm>
          <a:off x="0" y="9763126"/>
          <a:ext cx="4038600" cy="3475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31</xdr:row>
      <xdr:rowOff>95250</xdr:rowOff>
    </xdr:from>
    <xdr:to>
      <xdr:col>0</xdr:col>
      <xdr:colOff>3571875</xdr:colOff>
      <xdr:row>48</xdr:row>
      <xdr:rowOff>173020</xdr:rowOff>
    </xdr:to>
    <xdr:pic>
      <xdr:nvPicPr>
        <xdr:cNvPr id="2" name="Picture 1">
          <a:extLst>
            <a:ext uri="{FF2B5EF4-FFF2-40B4-BE49-F238E27FC236}">
              <a16:creationId xmlns:a16="http://schemas.microsoft.com/office/drawing/2014/main" id="{36FE71B7-7AF8-42FF-80AD-BA1D2B62055E}"/>
            </a:ext>
          </a:extLst>
        </xdr:cNvPr>
        <xdr:cNvPicPr>
          <a:picLocks noChangeAspect="1"/>
        </xdr:cNvPicPr>
      </xdr:nvPicPr>
      <xdr:blipFill>
        <a:blip xmlns:r="http://schemas.openxmlformats.org/officeDocument/2006/relationships" r:embed="rId1"/>
        <a:stretch>
          <a:fillRect/>
        </a:stretch>
      </xdr:blipFill>
      <xdr:spPr>
        <a:xfrm>
          <a:off x="1" y="9915525"/>
          <a:ext cx="3571874" cy="33162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BD8F-563B-4DDA-9EC5-1EAB8CDE6480}">
  <sheetPr>
    <pageSetUpPr fitToPage="1"/>
  </sheetPr>
  <dimension ref="A1:AI183"/>
  <sheetViews>
    <sheetView tabSelected="1" workbookViewId="0">
      <selection activeCell="J25" sqref="J25"/>
    </sheetView>
  </sheetViews>
  <sheetFormatPr defaultRowHeight="15"/>
  <cols>
    <col min="13" max="13" width="5.44140625" customWidth="1"/>
    <col min="14" max="35" width="8.88671875" style="194"/>
  </cols>
  <sheetData>
    <row r="1" spans="1:13">
      <c r="A1" s="41"/>
      <c r="B1" s="41"/>
      <c r="C1" s="41"/>
      <c r="D1" s="41"/>
      <c r="E1" s="41"/>
      <c r="F1" s="41"/>
      <c r="G1" s="41"/>
      <c r="H1" s="41"/>
      <c r="I1" s="41"/>
      <c r="J1" s="41"/>
      <c r="K1" s="41"/>
      <c r="L1" s="41"/>
      <c r="M1" s="41"/>
    </row>
    <row r="2" spans="1:13">
      <c r="A2" s="41"/>
      <c r="B2" s="41"/>
      <c r="C2" s="41"/>
      <c r="D2" s="41"/>
      <c r="E2" s="41"/>
      <c r="F2" s="41"/>
      <c r="G2" s="41"/>
      <c r="H2" s="41"/>
      <c r="I2" s="41"/>
      <c r="J2" s="41"/>
      <c r="K2" s="41"/>
      <c r="L2" s="41"/>
      <c r="M2" s="41"/>
    </row>
    <row r="3" spans="1:13">
      <c r="A3" s="41"/>
      <c r="B3" s="41"/>
      <c r="C3" s="41"/>
      <c r="D3" s="41"/>
      <c r="E3" s="41"/>
      <c r="F3" s="41"/>
      <c r="G3" s="41"/>
      <c r="H3" s="41"/>
      <c r="I3" s="41"/>
      <c r="J3" s="41"/>
      <c r="K3" s="41"/>
      <c r="L3" s="41"/>
      <c r="M3" s="41"/>
    </row>
    <row r="4" spans="1:13">
      <c r="A4" s="41"/>
      <c r="B4" s="41"/>
      <c r="C4" s="41"/>
      <c r="D4" s="41"/>
      <c r="E4" s="41"/>
      <c r="F4" s="41"/>
      <c r="G4" s="41"/>
      <c r="H4" s="41"/>
      <c r="I4" s="41"/>
      <c r="J4" s="41"/>
      <c r="K4" s="41"/>
      <c r="L4" s="41"/>
      <c r="M4" s="41"/>
    </row>
    <row r="5" spans="1:13">
      <c r="A5" s="41"/>
      <c r="B5" s="41"/>
      <c r="C5" s="41"/>
      <c r="D5" s="41"/>
      <c r="E5" s="41"/>
      <c r="F5" s="41"/>
      <c r="G5" s="41"/>
      <c r="H5" s="41"/>
      <c r="I5" s="41"/>
      <c r="J5" s="41"/>
      <c r="K5" s="41"/>
      <c r="L5" s="41"/>
      <c r="M5" s="41"/>
    </row>
    <row r="6" spans="1:13">
      <c r="A6" s="41"/>
      <c r="B6" s="41"/>
      <c r="C6" s="41"/>
      <c r="D6" s="41"/>
      <c r="E6" s="41"/>
      <c r="F6" s="41"/>
      <c r="G6" s="41"/>
      <c r="H6" s="41"/>
      <c r="I6" s="41"/>
      <c r="J6" s="41"/>
      <c r="K6" s="41"/>
      <c r="L6" s="41"/>
      <c r="M6" s="41"/>
    </row>
    <row r="7" spans="1:13">
      <c r="A7" s="41"/>
      <c r="B7" s="41"/>
      <c r="C7" s="41"/>
      <c r="D7" s="41"/>
      <c r="E7" s="41"/>
      <c r="F7" s="41"/>
      <c r="G7" s="41"/>
      <c r="H7" s="41"/>
      <c r="I7" s="41"/>
      <c r="J7" s="41"/>
      <c r="K7" s="41"/>
      <c r="L7" s="41"/>
      <c r="M7" s="41"/>
    </row>
    <row r="8" spans="1:13">
      <c r="A8" s="41"/>
      <c r="B8" s="41"/>
      <c r="C8" s="41"/>
      <c r="D8" s="41"/>
      <c r="E8" s="41"/>
      <c r="F8" s="41"/>
      <c r="G8" s="41"/>
      <c r="H8" s="41"/>
      <c r="I8" s="41"/>
      <c r="J8" s="41"/>
      <c r="K8" s="41"/>
      <c r="L8" s="41"/>
      <c r="M8" s="41"/>
    </row>
    <row r="9" spans="1:13">
      <c r="A9" s="41"/>
      <c r="B9" s="41"/>
      <c r="C9" s="41"/>
      <c r="D9" s="41"/>
      <c r="E9" s="41"/>
      <c r="F9" s="41"/>
      <c r="G9" s="41"/>
      <c r="H9" s="41"/>
      <c r="I9" s="41"/>
      <c r="J9" s="41"/>
      <c r="K9" s="41"/>
      <c r="L9" s="41"/>
      <c r="M9" s="41"/>
    </row>
    <row r="10" spans="1:13">
      <c r="A10" s="41"/>
      <c r="B10" s="41"/>
      <c r="C10" s="41"/>
      <c r="D10" s="41"/>
      <c r="E10" s="41"/>
      <c r="F10" s="41"/>
      <c r="G10" s="41"/>
      <c r="H10" s="41"/>
      <c r="I10" s="41"/>
      <c r="J10" s="41"/>
      <c r="K10" s="41"/>
      <c r="L10" s="41"/>
      <c r="M10" s="41"/>
    </row>
    <row r="11" spans="1:13">
      <c r="A11" s="41"/>
      <c r="B11" s="41"/>
      <c r="C11" s="41"/>
      <c r="D11" s="41"/>
      <c r="E11" s="41"/>
      <c r="F11" s="41"/>
      <c r="G11" s="41"/>
      <c r="H11" s="41"/>
      <c r="I11" s="41"/>
      <c r="J11" s="41"/>
      <c r="K11" s="41"/>
      <c r="L11" s="41"/>
      <c r="M11" s="41"/>
    </row>
    <row r="12" spans="1:13" ht="15.75" thickBot="1">
      <c r="A12" s="41"/>
      <c r="B12" s="384"/>
      <c r="C12" s="384"/>
      <c r="D12" s="384"/>
      <c r="E12" s="384"/>
      <c r="F12" s="384"/>
      <c r="G12" s="384"/>
      <c r="H12" s="384"/>
      <c r="I12" s="384"/>
      <c r="J12" s="384"/>
      <c r="K12" s="384"/>
      <c r="L12" s="384"/>
      <c r="M12" s="41"/>
    </row>
    <row r="13" spans="1:13" ht="9" customHeight="1">
      <c r="A13" s="41"/>
      <c r="B13" s="41"/>
      <c r="C13" s="41"/>
      <c r="D13" s="41"/>
      <c r="E13" s="41"/>
      <c r="F13" s="41"/>
      <c r="G13" s="41"/>
      <c r="H13" s="41"/>
      <c r="I13" s="41"/>
      <c r="J13" s="41"/>
      <c r="K13" s="41"/>
      <c r="L13" s="41"/>
      <c r="M13" s="41"/>
    </row>
    <row r="14" spans="1:13" ht="24.75" customHeight="1">
      <c r="A14" s="41"/>
      <c r="B14" s="385" t="s">
        <v>332</v>
      </c>
      <c r="C14" s="386"/>
      <c r="D14" s="386"/>
      <c r="E14" s="386"/>
      <c r="F14" s="386"/>
      <c r="G14" s="386"/>
      <c r="H14" s="386"/>
      <c r="I14" s="386"/>
      <c r="J14" s="386"/>
      <c r="K14" s="386"/>
      <c r="L14" s="387" t="s">
        <v>333</v>
      </c>
      <c r="M14" s="41"/>
    </row>
    <row r="15" spans="1:13" ht="9.75" customHeight="1" thickBot="1">
      <c r="A15" s="41"/>
      <c r="B15" s="384"/>
      <c r="C15" s="384"/>
      <c r="D15" s="384"/>
      <c r="E15" s="384"/>
      <c r="F15" s="384"/>
      <c r="G15" s="384"/>
      <c r="H15" s="384"/>
      <c r="I15" s="384"/>
      <c r="J15" s="384"/>
      <c r="K15" s="384"/>
      <c r="L15" s="384"/>
      <c r="M15" s="41"/>
    </row>
    <row r="16" spans="1:13">
      <c r="A16" s="41"/>
      <c r="B16" s="41"/>
      <c r="C16" s="41"/>
      <c r="D16" s="41"/>
      <c r="E16" s="41"/>
      <c r="F16" s="41"/>
      <c r="G16" s="41"/>
      <c r="H16" s="41"/>
      <c r="I16" s="41"/>
      <c r="J16" s="41"/>
      <c r="K16" s="41"/>
      <c r="L16" s="41"/>
      <c r="M16" s="41"/>
    </row>
    <row r="17" spans="1:13" hidden="1">
      <c r="A17" s="41"/>
      <c r="B17" s="41"/>
      <c r="C17" s="41"/>
      <c r="D17" s="41"/>
      <c r="E17" s="41"/>
      <c r="F17" s="41"/>
      <c r="G17" s="41"/>
      <c r="H17" s="41"/>
      <c r="I17" s="41"/>
      <c r="J17" s="41"/>
      <c r="K17" s="41"/>
      <c r="L17" s="41"/>
      <c r="M17" s="41"/>
    </row>
    <row r="18" spans="1:13" ht="22.5" customHeight="1">
      <c r="A18" s="554"/>
      <c r="B18" s="554"/>
      <c r="C18" s="554"/>
      <c r="D18" s="554"/>
      <c r="E18" s="554"/>
      <c r="F18" s="554"/>
      <c r="G18" s="554"/>
      <c r="H18" s="554"/>
      <c r="I18" s="554"/>
      <c r="J18" s="554"/>
      <c r="K18" s="554"/>
      <c r="L18" s="554"/>
      <c r="M18" s="554"/>
    </row>
    <row r="19" spans="1:13" ht="18.75">
      <c r="A19" s="41"/>
      <c r="B19" s="555" t="s">
        <v>431</v>
      </c>
      <c r="C19" s="555"/>
      <c r="D19" s="555"/>
      <c r="E19" s="555"/>
      <c r="F19" s="555"/>
      <c r="G19" s="555"/>
      <c r="H19" s="555"/>
      <c r="I19" s="555"/>
      <c r="J19" s="555"/>
      <c r="K19" s="555"/>
      <c r="L19" s="555"/>
      <c r="M19" s="41"/>
    </row>
    <row r="20" spans="1:13">
      <c r="A20" s="41"/>
      <c r="B20" s="556" t="s">
        <v>375</v>
      </c>
      <c r="C20" s="556"/>
      <c r="D20" s="556"/>
      <c r="E20" s="556"/>
      <c r="F20" s="556"/>
      <c r="G20" s="556"/>
      <c r="H20" s="556"/>
      <c r="I20" s="556"/>
      <c r="J20" s="556"/>
      <c r="K20" s="556"/>
      <c r="L20" s="556"/>
      <c r="M20" s="41"/>
    </row>
    <row r="21" spans="1:13">
      <c r="A21" s="41"/>
      <c r="B21" s="41"/>
      <c r="C21" s="41"/>
      <c r="D21" s="41"/>
      <c r="E21" s="41"/>
      <c r="F21" s="41"/>
      <c r="G21" s="41"/>
      <c r="H21" s="41"/>
      <c r="I21" s="41"/>
      <c r="J21" s="41"/>
      <c r="K21" s="41"/>
      <c r="L21" s="41"/>
      <c r="M21" s="41"/>
    </row>
    <row r="22" spans="1:13">
      <c r="A22" s="41"/>
      <c r="B22" s="41"/>
      <c r="C22" s="41"/>
      <c r="D22" s="41"/>
      <c r="E22" s="41"/>
      <c r="F22" s="41"/>
      <c r="G22" s="41"/>
      <c r="H22" s="41"/>
      <c r="I22" s="41"/>
      <c r="J22" s="41"/>
      <c r="K22" s="41"/>
      <c r="L22" s="41"/>
      <c r="M22" s="41"/>
    </row>
    <row r="23" spans="1:13">
      <c r="A23" s="41"/>
      <c r="B23" s="41"/>
      <c r="C23" s="41"/>
      <c r="D23" s="41"/>
      <c r="E23" s="41"/>
      <c r="F23" s="41"/>
      <c r="G23" s="41"/>
      <c r="H23" s="41"/>
      <c r="I23" s="41"/>
      <c r="J23" s="41"/>
      <c r="K23" s="41"/>
      <c r="L23" s="41"/>
      <c r="M23" s="41"/>
    </row>
    <row r="24" spans="1:13">
      <c r="A24" s="41"/>
      <c r="B24" s="41"/>
      <c r="C24" s="41"/>
      <c r="D24" s="41"/>
      <c r="E24" s="41"/>
      <c r="F24" s="41"/>
      <c r="G24" s="41"/>
      <c r="H24" s="41"/>
      <c r="I24" s="41"/>
      <c r="J24" s="41"/>
      <c r="K24" s="41"/>
      <c r="L24" s="41"/>
      <c r="M24" s="41"/>
    </row>
    <row r="25" spans="1:13">
      <c r="A25" s="41"/>
      <c r="B25" s="41"/>
      <c r="C25" s="41"/>
      <c r="D25" s="41"/>
      <c r="E25" s="41"/>
      <c r="F25" s="41"/>
      <c r="G25" s="41"/>
      <c r="H25" s="41"/>
      <c r="I25" s="41"/>
      <c r="J25" s="41"/>
      <c r="K25" s="41"/>
      <c r="L25" s="41"/>
      <c r="M25" s="41"/>
    </row>
    <row r="26" spans="1:13">
      <c r="A26" s="41"/>
      <c r="B26" s="41"/>
      <c r="C26" s="41"/>
      <c r="D26" s="41"/>
      <c r="E26" s="41"/>
      <c r="F26" s="41"/>
      <c r="G26" s="41"/>
      <c r="H26" s="41"/>
      <c r="I26" s="41"/>
      <c r="J26" s="41"/>
      <c r="K26" s="41"/>
      <c r="L26" s="41"/>
      <c r="M26" s="41"/>
    </row>
    <row r="27" spans="1:13">
      <c r="A27" s="41"/>
      <c r="B27" s="41"/>
      <c r="C27" s="41"/>
      <c r="D27" s="41"/>
      <c r="E27" s="41"/>
      <c r="F27" s="41"/>
      <c r="G27" s="41"/>
      <c r="H27" s="41"/>
      <c r="I27" s="41"/>
      <c r="J27" s="41"/>
      <c r="K27" s="41"/>
      <c r="L27" s="41"/>
      <c r="M27" s="41"/>
    </row>
    <row r="28" spans="1:13">
      <c r="A28" s="41"/>
      <c r="B28" s="41"/>
      <c r="C28" s="41"/>
      <c r="D28" s="41"/>
      <c r="E28" s="41"/>
      <c r="F28" s="41"/>
      <c r="G28" s="41"/>
      <c r="H28" s="41"/>
      <c r="I28" s="41"/>
      <c r="J28" s="41"/>
      <c r="K28" s="41"/>
      <c r="L28" s="41"/>
      <c r="M28" s="41"/>
    </row>
    <row r="29" spans="1:13">
      <c r="A29" s="41"/>
      <c r="B29" s="41"/>
      <c r="C29" s="41"/>
      <c r="D29" s="41"/>
      <c r="E29" s="41"/>
      <c r="F29" s="41"/>
      <c r="G29" s="41"/>
      <c r="H29" s="41"/>
      <c r="I29" s="41"/>
      <c r="J29" s="41"/>
      <c r="K29" s="41"/>
      <c r="L29" s="41"/>
      <c r="M29" s="41"/>
    </row>
    <row r="30" spans="1:13">
      <c r="A30" s="41"/>
      <c r="B30" s="41"/>
      <c r="C30" s="41"/>
      <c r="D30" s="41"/>
      <c r="E30" s="41"/>
      <c r="F30" s="41"/>
      <c r="G30" s="41"/>
      <c r="H30" s="41"/>
      <c r="I30" s="41"/>
      <c r="J30" s="41"/>
      <c r="K30" s="41"/>
      <c r="L30" s="41"/>
      <c r="M30" s="41"/>
    </row>
    <row r="31" spans="1:13">
      <c r="A31" s="41"/>
      <c r="B31" s="41"/>
      <c r="C31" s="41"/>
      <c r="D31" s="41"/>
      <c r="E31" s="41"/>
      <c r="F31" s="41"/>
      <c r="G31" s="41"/>
      <c r="H31" s="41"/>
      <c r="I31" s="41"/>
      <c r="J31" s="41"/>
      <c r="K31" s="41"/>
      <c r="L31" s="41"/>
      <c r="M31" s="41"/>
    </row>
    <row r="32" spans="1:13">
      <c r="A32" s="41"/>
      <c r="B32" s="41"/>
      <c r="C32" s="41"/>
      <c r="D32" s="41"/>
      <c r="E32" s="41"/>
      <c r="F32" s="41"/>
      <c r="G32" s="41"/>
      <c r="H32" s="41"/>
      <c r="I32" s="41"/>
      <c r="J32" s="41"/>
      <c r="K32" s="41"/>
      <c r="L32" s="41"/>
      <c r="M32" s="41"/>
    </row>
    <row r="33" spans="1:13">
      <c r="A33" s="41"/>
      <c r="B33" s="41"/>
      <c r="C33" s="41"/>
      <c r="D33" s="41"/>
      <c r="E33" s="41"/>
      <c r="F33" s="41"/>
      <c r="G33" s="41"/>
      <c r="H33" s="41"/>
      <c r="I33" s="41"/>
      <c r="J33" s="41"/>
      <c r="K33" s="41"/>
      <c r="L33" s="41"/>
      <c r="M33" s="41"/>
    </row>
    <row r="34" spans="1:13">
      <c r="A34" s="41"/>
      <c r="B34" s="41"/>
      <c r="C34" s="41"/>
      <c r="D34" s="41"/>
      <c r="E34" s="41"/>
      <c r="F34" s="41"/>
      <c r="G34" s="41"/>
      <c r="H34" s="41"/>
      <c r="I34" s="41"/>
      <c r="J34" s="41"/>
      <c r="K34" s="41"/>
      <c r="L34" s="41"/>
      <c r="M34" s="41"/>
    </row>
    <row r="35" spans="1:13">
      <c r="A35" s="41"/>
      <c r="B35" s="41"/>
      <c r="C35" s="41"/>
      <c r="D35" s="41"/>
      <c r="E35" s="41"/>
      <c r="F35" s="41"/>
      <c r="G35" s="41"/>
      <c r="H35" s="41"/>
      <c r="I35" s="41"/>
      <c r="J35" s="41"/>
      <c r="K35" s="41"/>
      <c r="L35" s="41"/>
      <c r="M35" s="41"/>
    </row>
    <row r="36" spans="1:13">
      <c r="A36" s="557"/>
      <c r="B36" s="557"/>
      <c r="C36" s="557"/>
      <c r="D36" s="557"/>
      <c r="E36" s="557"/>
      <c r="F36" s="557"/>
      <c r="G36" s="557"/>
      <c r="H36" s="557"/>
      <c r="I36" s="557"/>
      <c r="J36" s="557"/>
      <c r="K36" s="557"/>
      <c r="L36" s="557"/>
      <c r="M36" s="557"/>
    </row>
    <row r="37" spans="1:13">
      <c r="A37" s="41"/>
      <c r="B37" s="41"/>
      <c r="C37" s="41"/>
      <c r="D37" s="41"/>
      <c r="E37" s="41"/>
      <c r="F37" s="41"/>
      <c r="G37" s="41"/>
      <c r="H37" s="41"/>
      <c r="I37" s="41"/>
      <c r="J37" s="41"/>
      <c r="K37" s="41"/>
      <c r="L37" s="41"/>
      <c r="M37" s="41"/>
    </row>
    <row r="38" spans="1:13" s="194" customFormat="1"/>
    <row r="39" spans="1:13" s="194" customFormat="1"/>
    <row r="40" spans="1:13" s="194" customFormat="1"/>
    <row r="41" spans="1:13" s="194" customFormat="1"/>
    <row r="42" spans="1:13" s="194" customFormat="1"/>
    <row r="43" spans="1:13" s="194" customFormat="1"/>
    <row r="44" spans="1:13" s="194" customFormat="1"/>
    <row r="45" spans="1:13" s="194" customFormat="1"/>
    <row r="46" spans="1:13" s="194" customFormat="1"/>
    <row r="47" spans="1:13" s="194" customFormat="1"/>
    <row r="48" spans="1:13" s="194" customFormat="1"/>
    <row r="49" s="194" customFormat="1"/>
    <row r="50" s="194" customFormat="1"/>
    <row r="51" s="194" customFormat="1"/>
    <row r="52" s="194" customFormat="1"/>
    <row r="53" s="194" customFormat="1"/>
    <row r="54" s="194" customFormat="1"/>
    <row r="55" s="194" customFormat="1"/>
    <row r="56" s="194" customFormat="1"/>
    <row r="57" s="194" customFormat="1"/>
    <row r="58" s="194" customFormat="1"/>
    <row r="59" s="194" customFormat="1"/>
    <row r="60" s="194" customFormat="1"/>
    <row r="61" s="194" customFormat="1"/>
    <row r="62" s="194" customFormat="1"/>
    <row r="63" s="194" customFormat="1"/>
    <row r="64" s="194" customFormat="1"/>
    <row r="65" s="194" customFormat="1"/>
    <row r="66" s="194" customFormat="1"/>
    <row r="67" s="194" customFormat="1"/>
    <row r="68" s="194" customFormat="1"/>
    <row r="69" s="194" customFormat="1"/>
    <row r="70" s="194" customFormat="1"/>
    <row r="71" s="194" customFormat="1"/>
    <row r="72" s="194" customFormat="1"/>
    <row r="73" s="194" customFormat="1"/>
    <row r="74" s="194" customFormat="1"/>
    <row r="75" s="194" customFormat="1"/>
    <row r="76" s="194" customFormat="1"/>
    <row r="77" s="194" customFormat="1"/>
    <row r="78" s="194" customFormat="1"/>
    <row r="79" s="194" customFormat="1"/>
    <row r="80" s="194" customFormat="1"/>
    <row r="81" s="194" customFormat="1"/>
    <row r="82" s="194" customFormat="1"/>
    <row r="83" s="194" customFormat="1"/>
    <row r="84" s="194" customFormat="1"/>
    <row r="85" s="194" customFormat="1"/>
    <row r="86" s="194" customFormat="1"/>
    <row r="87" s="194" customFormat="1"/>
    <row r="88" s="194" customFormat="1"/>
    <row r="89" s="194" customFormat="1"/>
    <row r="90" s="194" customFormat="1"/>
    <row r="91" s="194" customFormat="1"/>
    <row r="92" s="194" customFormat="1"/>
    <row r="93" s="194" customFormat="1"/>
    <row r="94" s="194" customFormat="1"/>
    <row r="95" s="194" customFormat="1"/>
    <row r="96" s="194" customFormat="1"/>
    <row r="97" s="194" customFormat="1"/>
    <row r="98" s="194" customFormat="1"/>
    <row r="99" s="194" customFormat="1"/>
    <row r="100" s="194" customFormat="1"/>
    <row r="101" s="194" customFormat="1"/>
    <row r="102" s="194" customFormat="1"/>
    <row r="103" s="194" customFormat="1"/>
    <row r="104" s="194" customFormat="1"/>
    <row r="105" s="194" customFormat="1"/>
    <row r="106" s="194" customFormat="1"/>
    <row r="107" s="194" customFormat="1"/>
    <row r="108" s="194" customFormat="1"/>
    <row r="109" s="194" customFormat="1"/>
    <row r="110" s="194" customFormat="1"/>
    <row r="111" s="194" customFormat="1"/>
    <row r="112" s="194" customFormat="1"/>
    <row r="113" s="194" customFormat="1"/>
    <row r="114" s="194" customFormat="1"/>
    <row r="115" s="194" customFormat="1"/>
    <row r="116" s="194" customFormat="1"/>
    <row r="117" s="194" customFormat="1"/>
    <row r="118" s="194" customFormat="1"/>
    <row r="119" s="194" customFormat="1"/>
    <row r="120" s="194" customFormat="1"/>
    <row r="121" s="194" customFormat="1"/>
    <row r="122" s="194" customFormat="1"/>
    <row r="123" s="194" customFormat="1"/>
    <row r="124" s="194" customFormat="1"/>
    <row r="125" s="194" customFormat="1"/>
    <row r="126" s="194" customFormat="1"/>
    <row r="127" s="194" customFormat="1"/>
    <row r="128" s="194" customFormat="1"/>
    <row r="129" s="194" customFormat="1"/>
    <row r="130" s="194" customFormat="1"/>
    <row r="131" s="194" customFormat="1"/>
    <row r="132" s="194" customFormat="1"/>
    <row r="133" s="194" customFormat="1"/>
    <row r="134" s="194" customFormat="1"/>
    <row r="135" s="194" customFormat="1"/>
    <row r="136" s="194" customFormat="1"/>
    <row r="137" s="194" customFormat="1"/>
    <row r="138" s="194" customFormat="1"/>
    <row r="139" s="194" customFormat="1"/>
    <row r="140" s="194" customFormat="1"/>
    <row r="141" s="194" customFormat="1"/>
    <row r="142" s="194" customFormat="1"/>
    <row r="143" s="194" customFormat="1"/>
    <row r="144" s="194" customFormat="1"/>
    <row r="145" s="194" customFormat="1"/>
    <row r="146" s="194" customFormat="1"/>
    <row r="147" s="194" customFormat="1"/>
    <row r="148" s="194" customFormat="1"/>
    <row r="149" s="194" customFormat="1"/>
    <row r="150" s="194" customFormat="1"/>
    <row r="151" s="194" customFormat="1"/>
    <row r="152" s="194" customFormat="1"/>
    <row r="153" s="194" customFormat="1"/>
    <row r="154" s="194" customFormat="1"/>
    <row r="155" s="194" customFormat="1"/>
    <row r="156" s="194" customFormat="1"/>
    <row r="157" s="194" customFormat="1"/>
    <row r="158" s="194" customFormat="1"/>
    <row r="159" s="194" customFormat="1"/>
    <row r="160" s="194" customFormat="1"/>
    <row r="161" s="194" customFormat="1"/>
    <row r="162" s="194" customFormat="1"/>
    <row r="163" s="194" customFormat="1"/>
    <row r="164" s="194" customFormat="1"/>
    <row r="165" s="194" customFormat="1"/>
    <row r="166" s="194" customFormat="1"/>
    <row r="167" s="194" customFormat="1"/>
    <row r="168" s="194" customFormat="1"/>
    <row r="169" s="194" customFormat="1"/>
    <row r="170" s="194" customFormat="1"/>
    <row r="171" s="194" customFormat="1"/>
    <row r="172" s="194" customFormat="1"/>
    <row r="173" s="194" customFormat="1"/>
    <row r="174" s="194" customFormat="1"/>
    <row r="175" s="194" customFormat="1"/>
    <row r="176" s="194" customFormat="1"/>
    <row r="177" s="194" customFormat="1"/>
    <row r="178" s="194" customFormat="1"/>
    <row r="179" s="194" customFormat="1"/>
    <row r="180" s="194" customFormat="1"/>
    <row r="181" s="194" customFormat="1"/>
    <row r="182" s="194" customFormat="1"/>
    <row r="183" s="194" customFormat="1"/>
  </sheetData>
  <mergeCells count="4">
    <mergeCell ref="A18:M18"/>
    <mergeCell ref="B19:L19"/>
    <mergeCell ref="B20:L20"/>
    <mergeCell ref="A36:M36"/>
  </mergeCells>
  <pageMargins left="0.7" right="0.7" top="0.75" bottom="0.75" header="0.3" footer="0.3"/>
  <pageSetup scale="92"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2F21-4CFE-47C1-84D4-CC3DE00CBB49}">
  <sheetPr>
    <pageSetUpPr fitToPage="1"/>
  </sheetPr>
  <dimension ref="A1:DG170"/>
  <sheetViews>
    <sheetView zoomScaleNormal="100" workbookViewId="0">
      <selection activeCell="Q18" sqref="Q18:R18"/>
    </sheetView>
  </sheetViews>
  <sheetFormatPr defaultRowHeight="15.75"/>
  <cols>
    <col min="1" max="1" width="1.44140625" style="41" customWidth="1"/>
    <col min="2" max="2" width="33.88671875" customWidth="1"/>
    <col min="3" max="3" width="10.77734375" customWidth="1"/>
    <col min="4" max="4" width="12.77734375" customWidth="1"/>
    <col min="5" max="5" width="10.77734375" customWidth="1"/>
    <col min="6" max="6" width="11" customWidth="1"/>
    <col min="7" max="7" width="13.88671875" customWidth="1"/>
    <col min="8" max="8" width="10.77734375" customWidth="1"/>
    <col min="9" max="9" width="10.88671875" customWidth="1"/>
    <col min="10" max="10" width="1.44140625" customWidth="1"/>
    <col min="11" max="11" width="1.5546875" customWidth="1"/>
    <col min="12" max="12" width="8.88671875" style="198"/>
    <col min="13" max="13" width="11.33203125" customWidth="1"/>
    <col min="14" max="14" width="8.88671875" style="194"/>
    <col min="15" max="16" width="9.88671875" style="194" bestFit="1" customWidth="1"/>
    <col min="17" max="111" width="8.88671875" style="194"/>
  </cols>
  <sheetData>
    <row r="1" spans="1:13" ht="18">
      <c r="B1" s="581" t="s">
        <v>0</v>
      </c>
      <c r="C1" s="581"/>
      <c r="D1" s="581"/>
      <c r="E1" s="581"/>
      <c r="F1" s="581"/>
      <c r="G1" s="581"/>
      <c r="H1" s="581"/>
      <c r="I1" s="581"/>
      <c r="J1" s="197"/>
      <c r="K1" s="197"/>
      <c r="L1" s="419"/>
      <c r="M1" s="41"/>
    </row>
    <row r="2" spans="1:13" ht="18">
      <c r="B2" s="581" t="s">
        <v>76</v>
      </c>
      <c r="C2" s="581"/>
      <c r="D2" s="581"/>
      <c r="E2" s="581"/>
      <c r="F2" s="581"/>
      <c r="G2" s="581"/>
      <c r="H2" s="581"/>
      <c r="I2" s="581"/>
      <c r="J2" s="197"/>
      <c r="K2" s="197"/>
      <c r="L2" s="419"/>
      <c r="M2" s="41"/>
    </row>
    <row r="3" spans="1:13" ht="18">
      <c r="B3" s="581" t="s">
        <v>250</v>
      </c>
      <c r="C3" s="581"/>
      <c r="D3" s="581"/>
      <c r="E3" s="581"/>
      <c r="F3" s="581"/>
      <c r="G3" s="581"/>
      <c r="H3" s="581"/>
      <c r="I3" s="581"/>
      <c r="J3" s="197"/>
      <c r="K3" s="197"/>
      <c r="L3" s="419"/>
      <c r="M3" s="41"/>
    </row>
    <row r="4" spans="1:13" ht="7.5" customHeight="1">
      <c r="B4" s="195"/>
      <c r="C4" s="196"/>
      <c r="D4" s="197"/>
      <c r="E4" s="197"/>
      <c r="F4" s="197"/>
      <c r="G4" s="197"/>
      <c r="H4" s="197"/>
      <c r="I4" s="197"/>
      <c r="J4" s="197"/>
      <c r="K4" s="197"/>
      <c r="L4" s="419"/>
      <c r="M4" s="41"/>
    </row>
    <row r="5" spans="1:13" ht="9" customHeight="1">
      <c r="A5" s="194"/>
      <c r="B5" s="200"/>
      <c r="C5" s="201"/>
      <c r="D5" s="202"/>
      <c r="E5" s="202"/>
      <c r="F5" s="202"/>
      <c r="G5" s="202"/>
      <c r="H5" s="202"/>
      <c r="I5" s="202"/>
      <c r="J5" s="202"/>
      <c r="K5" s="197"/>
      <c r="L5" s="419"/>
      <c r="M5" s="41"/>
    </row>
    <row r="6" spans="1:13" ht="32.25" customHeight="1">
      <c r="A6" s="194"/>
      <c r="B6" s="582" t="s">
        <v>251</v>
      </c>
      <c r="C6" s="583"/>
      <c r="D6" s="583"/>
      <c r="E6" s="583"/>
      <c r="F6" s="583"/>
      <c r="G6" s="583"/>
      <c r="H6" s="583"/>
      <c r="I6" s="584"/>
      <c r="J6" s="203"/>
      <c r="K6" s="197"/>
      <c r="L6" s="419"/>
      <c r="M6" s="41"/>
    </row>
    <row r="7" spans="1:13" ht="27.75" customHeight="1">
      <c r="A7" s="194"/>
      <c r="B7" s="585" t="s">
        <v>252</v>
      </c>
      <c r="C7" s="586"/>
      <c r="D7" s="586"/>
      <c r="E7" s="586"/>
      <c r="F7" s="586"/>
      <c r="G7" s="586"/>
      <c r="H7" s="586"/>
      <c r="I7" s="587"/>
      <c r="J7" s="204"/>
      <c r="K7" s="197"/>
      <c r="L7" s="419"/>
      <c r="M7" s="41"/>
    </row>
    <row r="8" spans="1:13" ht="9.75" customHeight="1" thickBot="1">
      <c r="A8" s="194"/>
      <c r="B8" s="205"/>
      <c r="C8" s="205"/>
      <c r="D8" s="205"/>
      <c r="E8" s="205"/>
      <c r="F8" s="205"/>
      <c r="G8" s="205"/>
      <c r="H8" s="205"/>
      <c r="I8" s="205"/>
      <c r="J8" s="204"/>
      <c r="K8" s="197"/>
      <c r="L8" s="419"/>
      <c r="M8" s="41"/>
    </row>
    <row r="9" spans="1:13" ht="16.5" thickBot="1">
      <c r="A9" s="194"/>
      <c r="B9" s="588" t="s">
        <v>323</v>
      </c>
      <c r="C9" s="589"/>
      <c r="D9" s="589"/>
      <c r="E9" s="589"/>
      <c r="F9" s="589"/>
      <c r="G9" s="589"/>
      <c r="H9" s="589"/>
      <c r="I9" s="590"/>
      <c r="J9" s="206"/>
      <c r="K9" s="197"/>
      <c r="L9" s="419"/>
      <c r="M9" s="41"/>
    </row>
    <row r="10" spans="1:13">
      <c r="A10" s="194"/>
      <c r="B10" s="573" t="s">
        <v>253</v>
      </c>
      <c r="C10" s="207" t="s">
        <v>254</v>
      </c>
      <c r="D10" s="207" t="s">
        <v>255</v>
      </c>
      <c r="E10" s="207" t="s">
        <v>256</v>
      </c>
      <c r="F10" s="208" t="s">
        <v>257</v>
      </c>
      <c r="G10" s="207" t="s">
        <v>258</v>
      </c>
      <c r="H10" s="208" t="s">
        <v>259</v>
      </c>
      <c r="I10" s="209" t="s">
        <v>260</v>
      </c>
      <c r="J10" s="210"/>
      <c r="K10" s="420"/>
      <c r="L10" s="419"/>
      <c r="M10" s="41"/>
    </row>
    <row r="11" spans="1:13" ht="45">
      <c r="A11" s="194"/>
      <c r="B11" s="560"/>
      <c r="C11" s="211" t="s">
        <v>319</v>
      </c>
      <c r="D11" s="591" t="s">
        <v>320</v>
      </c>
      <c r="E11" s="591"/>
      <c r="F11" s="211" t="s">
        <v>321</v>
      </c>
      <c r="G11" s="212" t="s">
        <v>261</v>
      </c>
      <c r="H11" s="213" t="s">
        <v>322</v>
      </c>
      <c r="I11" s="214" t="s">
        <v>262</v>
      </c>
      <c r="J11" s="206"/>
      <c r="K11" s="420"/>
      <c r="L11" s="421" t="s">
        <v>317</v>
      </c>
      <c r="M11" s="421" t="s">
        <v>318</v>
      </c>
    </row>
    <row r="12" spans="1:13" ht="15" customHeight="1">
      <c r="A12" s="194"/>
      <c r="B12" s="215" t="s">
        <v>263</v>
      </c>
      <c r="C12" s="216">
        <v>5208.9856</v>
      </c>
      <c r="D12" s="217">
        <v>0</v>
      </c>
      <c r="E12" s="218">
        <v>0</v>
      </c>
      <c r="F12" s="217">
        <v>0</v>
      </c>
      <c r="G12" s="219">
        <v>0</v>
      </c>
      <c r="H12" s="220">
        <v>5208.9856</v>
      </c>
      <c r="I12" s="221">
        <v>0</v>
      </c>
      <c r="J12" s="202"/>
      <c r="K12" s="420"/>
      <c r="L12" s="422">
        <f>C12/30</f>
        <v>173.63285333333334</v>
      </c>
      <c r="M12" s="41"/>
    </row>
    <row r="13" spans="1:13" ht="15" customHeight="1">
      <c r="A13" s="194"/>
      <c r="B13" s="215" t="s">
        <v>264</v>
      </c>
      <c r="C13" s="222">
        <v>6329.4583039999998</v>
      </c>
      <c r="D13" s="223">
        <v>63.294583039999999</v>
      </c>
      <c r="E13" s="224">
        <v>0.01</v>
      </c>
      <c r="F13" s="225">
        <v>0</v>
      </c>
      <c r="G13" s="226">
        <v>63.294583039999999</v>
      </c>
      <c r="H13" s="227">
        <v>6392.7528870400001</v>
      </c>
      <c r="I13" s="221">
        <v>0.01</v>
      </c>
      <c r="J13" s="202"/>
      <c r="K13" s="420"/>
      <c r="L13" s="422">
        <f t="shared" ref="L13:L39" si="0">C13/30</f>
        <v>210.98194346666665</v>
      </c>
      <c r="M13" s="41"/>
    </row>
    <row r="14" spans="1:13" ht="15" customHeight="1">
      <c r="A14" s="194"/>
      <c r="B14" s="215" t="s">
        <v>265</v>
      </c>
      <c r="C14" s="222">
        <v>7397.841152</v>
      </c>
      <c r="D14" s="223">
        <v>73.978411519999995</v>
      </c>
      <c r="E14" s="224">
        <v>0.01</v>
      </c>
      <c r="F14" s="225">
        <v>0</v>
      </c>
      <c r="G14" s="226">
        <v>73.978411519999995</v>
      </c>
      <c r="H14" s="227">
        <v>7471.81956352</v>
      </c>
      <c r="I14" s="221">
        <v>9.9999999999999985E-3</v>
      </c>
      <c r="J14" s="202"/>
      <c r="K14" s="197"/>
      <c r="L14" s="422">
        <f t="shared" si="0"/>
        <v>246.59470506666668</v>
      </c>
      <c r="M14" s="41"/>
    </row>
    <row r="15" spans="1:13" ht="15" customHeight="1">
      <c r="A15" s="194"/>
      <c r="B15" s="228" t="s">
        <v>266</v>
      </c>
      <c r="C15" s="229">
        <v>6653.3118750000003</v>
      </c>
      <c r="D15" s="230">
        <v>66.53311875</v>
      </c>
      <c r="E15" s="231">
        <v>0.01</v>
      </c>
      <c r="F15" s="232">
        <v>0</v>
      </c>
      <c r="G15" s="233">
        <v>66.53311875</v>
      </c>
      <c r="H15" s="234">
        <v>6719.84499375</v>
      </c>
      <c r="I15" s="221">
        <v>0.01</v>
      </c>
      <c r="J15" s="202"/>
      <c r="K15" s="197"/>
      <c r="L15" s="422">
        <f t="shared" si="0"/>
        <v>221.7770625</v>
      </c>
      <c r="M15" s="41"/>
    </row>
    <row r="16" spans="1:13" ht="15" customHeight="1">
      <c r="A16" s="194"/>
      <c r="B16" s="235" t="s">
        <v>20</v>
      </c>
      <c r="C16" s="236">
        <v>4249.178259456</v>
      </c>
      <c r="D16" s="237">
        <v>0</v>
      </c>
      <c r="E16" s="238">
        <v>0</v>
      </c>
      <c r="F16" s="237"/>
      <c r="G16" s="239">
        <v>0</v>
      </c>
      <c r="H16" s="240">
        <v>4249.178259456</v>
      </c>
      <c r="I16" s="221">
        <v>0</v>
      </c>
      <c r="J16" s="202"/>
      <c r="K16" s="197"/>
      <c r="L16" s="422">
        <f t="shared" si="0"/>
        <v>141.6392753152</v>
      </c>
      <c r="M16" s="41"/>
    </row>
    <row r="17" spans="1:15" ht="15" customHeight="1">
      <c r="A17" s="194"/>
      <c r="B17" s="215" t="s">
        <v>267</v>
      </c>
      <c r="C17" s="222">
        <v>4137.6110876443199</v>
      </c>
      <c r="D17" s="241">
        <v>0</v>
      </c>
      <c r="E17" s="242">
        <v>0</v>
      </c>
      <c r="F17" s="241"/>
      <c r="G17" s="226">
        <v>0</v>
      </c>
      <c r="H17" s="227">
        <v>4137.6110876443199</v>
      </c>
      <c r="I17" s="221">
        <v>0</v>
      </c>
      <c r="J17" s="202"/>
      <c r="K17" s="197"/>
      <c r="L17" s="422">
        <f t="shared" si="0"/>
        <v>137.92036958814398</v>
      </c>
      <c r="M17" s="41"/>
    </row>
    <row r="18" spans="1:15" ht="15" customHeight="1">
      <c r="A18" s="194"/>
      <c r="B18" s="243" t="s">
        <v>268</v>
      </c>
      <c r="C18" s="222">
        <v>4680.3513119999998</v>
      </c>
      <c r="D18" s="241">
        <v>46.803513119999998</v>
      </c>
      <c r="E18" s="224">
        <v>0.01</v>
      </c>
      <c r="F18" s="244">
        <v>0</v>
      </c>
      <c r="G18" s="226">
        <v>46.803513119999998</v>
      </c>
      <c r="H18" s="227">
        <v>4727.1548251200002</v>
      </c>
      <c r="I18" s="221">
        <v>0.01</v>
      </c>
      <c r="J18" s="202"/>
      <c r="K18" s="197"/>
      <c r="L18" s="422">
        <f t="shared" si="0"/>
        <v>156.0117104</v>
      </c>
      <c r="M18" s="41"/>
    </row>
    <row r="19" spans="1:15" ht="15" customHeight="1">
      <c r="A19" s="194"/>
      <c r="B19" s="245" t="s">
        <v>269</v>
      </c>
      <c r="C19" s="246">
        <v>6017.5945439999987</v>
      </c>
      <c r="D19" s="247">
        <v>60.175945439999985</v>
      </c>
      <c r="E19" s="231">
        <v>0.01</v>
      </c>
      <c r="F19" s="248">
        <v>0</v>
      </c>
      <c r="G19" s="233">
        <v>60.175945439999985</v>
      </c>
      <c r="H19" s="234">
        <v>6077.7704894399985</v>
      </c>
      <c r="I19" s="221">
        <v>0.01</v>
      </c>
      <c r="J19" s="202"/>
      <c r="K19" s="197"/>
      <c r="L19" s="422">
        <f t="shared" si="0"/>
        <v>200.58648479999997</v>
      </c>
      <c r="M19" s="41"/>
    </row>
    <row r="20" spans="1:15" ht="15" customHeight="1">
      <c r="A20" s="194"/>
      <c r="B20" s="235" t="s">
        <v>25</v>
      </c>
      <c r="C20" s="236">
        <v>4683.3965193600006</v>
      </c>
      <c r="D20" s="237">
        <v>0</v>
      </c>
      <c r="E20" s="238">
        <v>0</v>
      </c>
      <c r="F20" s="237"/>
      <c r="G20" s="239">
        <v>0</v>
      </c>
      <c r="H20" s="240">
        <v>4683.3965193600006</v>
      </c>
      <c r="I20" s="221">
        <v>0</v>
      </c>
      <c r="J20" s="202"/>
      <c r="K20" s="197"/>
      <c r="L20" s="422">
        <f t="shared" si="0"/>
        <v>156.11321731200002</v>
      </c>
      <c r="M20" s="41"/>
    </row>
    <row r="21" spans="1:15" ht="15" customHeight="1">
      <c r="A21" s="194"/>
      <c r="B21" s="228" t="s">
        <v>18</v>
      </c>
      <c r="C21" s="229">
        <v>4530.0611543040013</v>
      </c>
      <c r="D21" s="230">
        <v>0</v>
      </c>
      <c r="E21" s="249">
        <v>0</v>
      </c>
      <c r="F21" s="230"/>
      <c r="G21" s="233">
        <v>0</v>
      </c>
      <c r="H21" s="234">
        <v>4530.0611543040013</v>
      </c>
      <c r="I21" s="221">
        <v>0</v>
      </c>
      <c r="J21" s="202"/>
      <c r="K21" s="199"/>
      <c r="L21" s="422">
        <f t="shared" si="0"/>
        <v>151.00203847680004</v>
      </c>
      <c r="M21" s="41"/>
    </row>
    <row r="22" spans="1:15" ht="15" customHeight="1">
      <c r="A22" s="194"/>
      <c r="B22" s="250" t="s">
        <v>19</v>
      </c>
      <c r="C22" s="251">
        <v>7470</v>
      </c>
      <c r="D22" s="252">
        <v>300</v>
      </c>
      <c r="E22" s="253">
        <v>0.04</v>
      </c>
      <c r="F22" s="252">
        <v>0</v>
      </c>
      <c r="G22" s="254">
        <f>D22+F22</f>
        <v>300</v>
      </c>
      <c r="H22" s="255">
        <f>C22+G22</f>
        <v>7770</v>
      </c>
      <c r="I22" s="256">
        <f>(H22/C22)-1</f>
        <v>4.016064257028118E-2</v>
      </c>
      <c r="J22" s="202"/>
      <c r="K22" s="199"/>
      <c r="L22" s="257">
        <v>249</v>
      </c>
      <c r="M22" s="382">
        <v>259</v>
      </c>
      <c r="O22" s="476"/>
    </row>
    <row r="23" spans="1:15" ht="15" customHeight="1">
      <c r="A23" s="194"/>
      <c r="B23" s="215" t="s">
        <v>22</v>
      </c>
      <c r="C23" s="222">
        <v>6516.8316422143998</v>
      </c>
      <c r="D23" s="223">
        <v>0</v>
      </c>
      <c r="E23" s="242">
        <v>0</v>
      </c>
      <c r="F23" s="223"/>
      <c r="G23" s="226">
        <v>0</v>
      </c>
      <c r="H23" s="227">
        <v>6516.8316422143998</v>
      </c>
      <c r="I23" s="221">
        <v>0</v>
      </c>
      <c r="J23" s="202"/>
      <c r="K23" s="199"/>
      <c r="L23" s="422">
        <f t="shared" si="0"/>
        <v>217.22772140714667</v>
      </c>
      <c r="M23" s="41"/>
    </row>
    <row r="24" spans="1:15" ht="15" customHeight="1">
      <c r="A24" s="194"/>
      <c r="B24" s="228" t="s">
        <v>270</v>
      </c>
      <c r="C24" s="246">
        <v>6581.8064000000004</v>
      </c>
      <c r="D24" s="230">
        <v>65.818064000000007</v>
      </c>
      <c r="E24" s="231">
        <v>0.01</v>
      </c>
      <c r="F24" s="258"/>
      <c r="G24" s="233">
        <v>65.818064000000007</v>
      </c>
      <c r="H24" s="234">
        <v>6647.6244640000004</v>
      </c>
      <c r="I24" s="221">
        <v>0.01</v>
      </c>
      <c r="J24" s="202"/>
      <c r="K24" s="199"/>
      <c r="L24" s="422">
        <f t="shared" si="0"/>
        <v>219.39354666666668</v>
      </c>
      <c r="M24" s="41"/>
    </row>
    <row r="25" spans="1:15" ht="15" customHeight="1">
      <c r="A25" s="194"/>
      <c r="B25" s="235" t="s">
        <v>23</v>
      </c>
      <c r="C25" s="236">
        <v>7167.3991999999998</v>
      </c>
      <c r="D25" s="259">
        <v>0</v>
      </c>
      <c r="E25" s="238">
        <v>0</v>
      </c>
      <c r="F25" s="259"/>
      <c r="G25" s="239">
        <v>0</v>
      </c>
      <c r="H25" s="240">
        <v>7167.3991999999998</v>
      </c>
      <c r="I25" s="221">
        <v>0</v>
      </c>
      <c r="J25" s="202"/>
      <c r="K25" s="199"/>
      <c r="L25" s="422">
        <f t="shared" si="0"/>
        <v>238.91330666666667</v>
      </c>
      <c r="M25" s="41"/>
    </row>
    <row r="26" spans="1:15" ht="15" customHeight="1">
      <c r="A26" s="194"/>
      <c r="B26" s="228" t="s">
        <v>30</v>
      </c>
      <c r="C26" s="229">
        <v>6618.6750289919992</v>
      </c>
      <c r="D26" s="230">
        <v>0</v>
      </c>
      <c r="E26" s="249">
        <v>0</v>
      </c>
      <c r="F26" s="230"/>
      <c r="G26" s="233">
        <v>0</v>
      </c>
      <c r="H26" s="234">
        <v>6618.6750289919992</v>
      </c>
      <c r="I26" s="221">
        <v>0</v>
      </c>
      <c r="J26" s="202"/>
      <c r="K26" s="199"/>
      <c r="L26" s="422">
        <f t="shared" si="0"/>
        <v>220.62250096639997</v>
      </c>
      <c r="M26" s="41"/>
    </row>
    <row r="27" spans="1:15" ht="15" customHeight="1">
      <c r="A27" s="194"/>
      <c r="B27" s="215" t="s">
        <v>271</v>
      </c>
      <c r="C27" s="222">
        <v>9237.1581951999997</v>
      </c>
      <c r="D27" s="241">
        <v>0</v>
      </c>
      <c r="E27" s="242">
        <v>0</v>
      </c>
      <c r="F27" s="241"/>
      <c r="G27" s="226">
        <v>0</v>
      </c>
      <c r="H27" s="227">
        <v>9237.1581951999997</v>
      </c>
      <c r="I27" s="221">
        <v>0</v>
      </c>
      <c r="J27" s="202"/>
      <c r="K27" s="199"/>
      <c r="L27" s="422">
        <f t="shared" si="0"/>
        <v>307.90527317333334</v>
      </c>
      <c r="M27" s="41"/>
    </row>
    <row r="28" spans="1:15" ht="15" customHeight="1">
      <c r="A28" s="194"/>
      <c r="B28" s="215" t="s">
        <v>272</v>
      </c>
      <c r="C28" s="222">
        <v>10857.394995199998</v>
      </c>
      <c r="D28" s="223">
        <v>108.57394995199999</v>
      </c>
      <c r="E28" s="224">
        <v>0.01</v>
      </c>
      <c r="F28" s="260"/>
      <c r="G28" s="226">
        <v>108.57394995199999</v>
      </c>
      <c r="H28" s="227">
        <v>10965.968945151999</v>
      </c>
      <c r="I28" s="221">
        <v>0.01</v>
      </c>
      <c r="J28" s="202"/>
      <c r="K28" s="199"/>
      <c r="L28" s="422">
        <f t="shared" si="0"/>
        <v>361.91316650666664</v>
      </c>
      <c r="M28" s="41"/>
    </row>
    <row r="29" spans="1:15" ht="15" customHeight="1">
      <c r="A29" s="194"/>
      <c r="B29" s="215" t="s">
        <v>273</v>
      </c>
      <c r="C29" s="222">
        <v>9785.9274239999995</v>
      </c>
      <c r="D29" s="223">
        <v>97.859274239999991</v>
      </c>
      <c r="E29" s="224">
        <v>0.01</v>
      </c>
      <c r="F29" s="260"/>
      <c r="G29" s="226">
        <v>97.859274239999991</v>
      </c>
      <c r="H29" s="227">
        <v>9883.7866982399992</v>
      </c>
      <c r="I29" s="221">
        <v>0.01</v>
      </c>
      <c r="J29" s="202"/>
      <c r="K29" s="199"/>
      <c r="L29" s="422">
        <f t="shared" si="0"/>
        <v>326.19758079999997</v>
      </c>
      <c r="M29" s="41"/>
    </row>
    <row r="30" spans="1:15" ht="15" customHeight="1">
      <c r="A30" s="194"/>
      <c r="B30" s="243" t="s">
        <v>274</v>
      </c>
      <c r="C30" s="222">
        <v>10268.833486080001</v>
      </c>
      <c r="D30" s="223">
        <v>102.68833486080001</v>
      </c>
      <c r="E30" s="224">
        <v>0.01</v>
      </c>
      <c r="F30" s="260"/>
      <c r="G30" s="226">
        <v>102.68833486080001</v>
      </c>
      <c r="H30" s="227">
        <v>10371.521820940801</v>
      </c>
      <c r="I30" s="221">
        <v>0.01</v>
      </c>
      <c r="J30" s="202"/>
      <c r="K30" s="199"/>
      <c r="L30" s="422">
        <f t="shared" si="0"/>
        <v>342.294449536</v>
      </c>
      <c r="M30" s="41"/>
    </row>
    <row r="31" spans="1:15" ht="15" customHeight="1">
      <c r="A31" s="194"/>
      <c r="B31" s="243" t="s">
        <v>275</v>
      </c>
      <c r="C31" s="222">
        <v>14682.060000000001</v>
      </c>
      <c r="D31" s="223">
        <v>0</v>
      </c>
      <c r="E31" s="224">
        <v>0</v>
      </c>
      <c r="F31" s="260"/>
      <c r="G31" s="226">
        <v>0</v>
      </c>
      <c r="H31" s="227">
        <v>14682.060000000001</v>
      </c>
      <c r="I31" s="221">
        <v>0</v>
      </c>
      <c r="J31" s="261"/>
      <c r="K31" s="199"/>
      <c r="L31" s="422">
        <f t="shared" si="0"/>
        <v>489.40200000000004</v>
      </c>
      <c r="M31" s="41"/>
    </row>
    <row r="32" spans="1:15" ht="15" customHeight="1">
      <c r="A32" s="194"/>
      <c r="B32" s="243" t="s">
        <v>276</v>
      </c>
      <c r="C32" s="222">
        <v>10808.32193792</v>
      </c>
      <c r="D32" s="223">
        <v>108.0832193792</v>
      </c>
      <c r="E32" s="224">
        <v>0.01</v>
      </c>
      <c r="F32" s="260"/>
      <c r="G32" s="226">
        <v>108.0832193792</v>
      </c>
      <c r="H32" s="227">
        <v>10916.405157299199</v>
      </c>
      <c r="I32" s="221">
        <v>0.01</v>
      </c>
      <c r="J32" s="202"/>
      <c r="K32" s="197"/>
      <c r="L32" s="422">
        <f t="shared" si="0"/>
        <v>360.27739793066667</v>
      </c>
      <c r="M32" s="41"/>
    </row>
    <row r="33" spans="1:13" ht="15" customHeight="1">
      <c r="A33" s="194"/>
      <c r="B33" s="243" t="s">
        <v>277</v>
      </c>
      <c r="C33" s="222">
        <v>9377.9911679999987</v>
      </c>
      <c r="D33" s="223">
        <v>93.779911679999984</v>
      </c>
      <c r="E33" s="224">
        <v>0.01</v>
      </c>
      <c r="F33" s="260"/>
      <c r="G33" s="226">
        <v>93.779911679999984</v>
      </c>
      <c r="H33" s="227">
        <v>9471.7710796799984</v>
      </c>
      <c r="I33" s="221">
        <v>0.01</v>
      </c>
      <c r="J33" s="202"/>
      <c r="K33" s="199"/>
      <c r="L33" s="422">
        <f t="shared" si="0"/>
        <v>312.59970559999994</v>
      </c>
      <c r="M33" s="41"/>
    </row>
    <row r="34" spans="1:13" ht="15" customHeight="1">
      <c r="A34" s="194"/>
      <c r="B34" s="245" t="s">
        <v>278</v>
      </c>
      <c r="C34" s="246">
        <v>10146</v>
      </c>
      <c r="D34" s="230">
        <v>101.46000000000001</v>
      </c>
      <c r="E34" s="231">
        <v>0.01</v>
      </c>
      <c r="F34" s="258"/>
      <c r="G34" s="233">
        <v>101.46000000000001</v>
      </c>
      <c r="H34" s="234">
        <v>10247.459999999999</v>
      </c>
      <c r="I34" s="221">
        <v>0.01</v>
      </c>
      <c r="J34" s="202"/>
      <c r="K34" s="199"/>
      <c r="L34" s="422">
        <f t="shared" si="0"/>
        <v>338.2</v>
      </c>
      <c r="M34" s="41"/>
    </row>
    <row r="35" spans="1:13" ht="15" customHeight="1">
      <c r="A35" s="194"/>
      <c r="B35" s="215" t="s">
        <v>279</v>
      </c>
      <c r="C35" s="222">
        <v>9308.5645619200004</v>
      </c>
      <c r="D35" s="223">
        <v>0</v>
      </c>
      <c r="E35" s="242">
        <v>0</v>
      </c>
      <c r="F35" s="223"/>
      <c r="G35" s="226">
        <v>0</v>
      </c>
      <c r="H35" s="227">
        <v>9308.5645619200004</v>
      </c>
      <c r="I35" s="221">
        <v>0</v>
      </c>
      <c r="J35" s="202"/>
      <c r="K35" s="199"/>
      <c r="L35" s="422">
        <f t="shared" si="0"/>
        <v>310.28548539733333</v>
      </c>
      <c r="M35" s="41"/>
    </row>
    <row r="36" spans="1:13" ht="15" customHeight="1">
      <c r="A36" s="194"/>
      <c r="B36" s="215" t="s">
        <v>280</v>
      </c>
      <c r="C36" s="222">
        <v>12384.12271616</v>
      </c>
      <c r="D36" s="223">
        <v>0</v>
      </c>
      <c r="E36" s="224">
        <v>0</v>
      </c>
      <c r="F36" s="260"/>
      <c r="G36" s="226">
        <v>0</v>
      </c>
      <c r="H36" s="227">
        <v>12384.12271616</v>
      </c>
      <c r="I36" s="221">
        <v>0</v>
      </c>
      <c r="J36" s="202"/>
      <c r="K36" s="199"/>
      <c r="L36" s="422">
        <f t="shared" si="0"/>
        <v>412.80409053866669</v>
      </c>
      <c r="M36" s="41"/>
    </row>
    <row r="37" spans="1:13" ht="15" customHeight="1">
      <c r="A37" s="194"/>
      <c r="B37" s="215" t="s">
        <v>281</v>
      </c>
      <c r="C37" s="222">
        <v>9750.7710975999998</v>
      </c>
      <c r="D37" s="223">
        <v>0</v>
      </c>
      <c r="E37" s="224">
        <v>0</v>
      </c>
      <c r="F37" s="260"/>
      <c r="G37" s="226">
        <v>0</v>
      </c>
      <c r="H37" s="227">
        <v>9750.7710975999998</v>
      </c>
      <c r="I37" s="221">
        <v>0</v>
      </c>
      <c r="J37" s="202"/>
      <c r="K37" s="199"/>
      <c r="L37" s="422">
        <f t="shared" si="0"/>
        <v>325.02570325333335</v>
      </c>
      <c r="M37" s="41"/>
    </row>
    <row r="38" spans="1:13" ht="15" customHeight="1">
      <c r="A38" s="194"/>
      <c r="B38" s="215" t="s">
        <v>282</v>
      </c>
      <c r="C38" s="222">
        <v>10243.28155136</v>
      </c>
      <c r="D38" s="223">
        <v>0</v>
      </c>
      <c r="E38" s="224">
        <v>0</v>
      </c>
      <c r="F38" s="260"/>
      <c r="G38" s="226">
        <v>0</v>
      </c>
      <c r="H38" s="227">
        <v>10243.28155136</v>
      </c>
      <c r="I38" s="221">
        <v>0</v>
      </c>
      <c r="J38" s="202"/>
      <c r="K38" s="199"/>
      <c r="L38" s="422">
        <f t="shared" si="0"/>
        <v>341.44271837866665</v>
      </c>
      <c r="M38" s="41"/>
    </row>
    <row r="39" spans="1:13" ht="15" customHeight="1" thickBot="1">
      <c r="A39" s="194"/>
      <c r="B39" s="262" t="s">
        <v>283</v>
      </c>
      <c r="C39" s="263">
        <v>11089.49597184</v>
      </c>
      <c r="D39" s="264">
        <v>0</v>
      </c>
      <c r="E39" s="265">
        <v>0</v>
      </c>
      <c r="F39" s="266"/>
      <c r="G39" s="267">
        <v>0</v>
      </c>
      <c r="H39" s="268">
        <v>11089.49597184</v>
      </c>
      <c r="I39" s="269">
        <v>0</v>
      </c>
      <c r="J39" s="202"/>
      <c r="K39" s="199"/>
      <c r="L39" s="422">
        <f t="shared" si="0"/>
        <v>369.64986572800001</v>
      </c>
      <c r="M39" s="41"/>
    </row>
    <row r="40" spans="1:13" ht="16.5" thickBot="1">
      <c r="A40" s="194"/>
      <c r="B40" s="270"/>
      <c r="C40" s="270"/>
      <c r="D40" s="270"/>
      <c r="E40" s="270"/>
      <c r="F40" s="270"/>
      <c r="G40" s="270"/>
      <c r="H40" s="270"/>
      <c r="I40" s="270"/>
      <c r="J40" s="202"/>
      <c r="K40" s="197"/>
      <c r="L40" s="419"/>
      <c r="M40" s="41"/>
    </row>
    <row r="41" spans="1:13" ht="16.5" thickBot="1">
      <c r="A41" s="194"/>
      <c r="B41" s="588" t="s">
        <v>324</v>
      </c>
      <c r="C41" s="589"/>
      <c r="D41" s="589"/>
      <c r="E41" s="589"/>
      <c r="F41" s="589"/>
      <c r="G41" s="589"/>
      <c r="H41" s="590"/>
      <c r="I41" s="206"/>
      <c r="J41" s="202"/>
      <c r="K41" s="197"/>
      <c r="L41" s="419"/>
      <c r="M41" s="41"/>
    </row>
    <row r="42" spans="1:13">
      <c r="A42" s="194"/>
      <c r="B42" s="573" t="s">
        <v>253</v>
      </c>
      <c r="C42" s="207" t="s">
        <v>254</v>
      </c>
      <c r="D42" s="207" t="s">
        <v>255</v>
      </c>
      <c r="E42" s="207" t="s">
        <v>256</v>
      </c>
      <c r="F42" s="207" t="s">
        <v>257</v>
      </c>
      <c r="G42" s="207" t="s">
        <v>258</v>
      </c>
      <c r="H42" s="208" t="s">
        <v>259</v>
      </c>
      <c r="I42" s="210"/>
      <c r="J42" s="202"/>
      <c r="K42" s="197"/>
      <c r="L42" s="419"/>
      <c r="M42" s="41"/>
    </row>
    <row r="43" spans="1:13" ht="60">
      <c r="A43" s="194"/>
      <c r="B43" s="560"/>
      <c r="C43" s="271" t="s">
        <v>319</v>
      </c>
      <c r="D43" s="271" t="s">
        <v>284</v>
      </c>
      <c r="E43" s="271" t="s">
        <v>321</v>
      </c>
      <c r="F43" s="272" t="s">
        <v>325</v>
      </c>
      <c r="G43" s="272" t="s">
        <v>322</v>
      </c>
      <c r="H43" s="273" t="s">
        <v>285</v>
      </c>
      <c r="I43" s="210"/>
      <c r="J43" s="202"/>
      <c r="K43" s="197"/>
      <c r="L43" s="421" t="s">
        <v>317</v>
      </c>
      <c r="M43" s="421" t="s">
        <v>318</v>
      </c>
    </row>
    <row r="44" spans="1:13">
      <c r="A44" s="194"/>
      <c r="B44" s="274" t="s">
        <v>286</v>
      </c>
      <c r="C44" s="275">
        <v>7813.4784</v>
      </c>
      <c r="D44" s="276">
        <v>0</v>
      </c>
      <c r="E44" s="277"/>
      <c r="F44" s="278">
        <v>0</v>
      </c>
      <c r="G44" s="279">
        <v>7813.4784</v>
      </c>
      <c r="H44" s="221">
        <v>0</v>
      </c>
      <c r="I44" s="210"/>
      <c r="J44" s="202"/>
      <c r="K44" s="199"/>
      <c r="L44" s="422">
        <f t="shared" ref="L44:L54" si="1">C44/30</f>
        <v>260.44927999999999</v>
      </c>
      <c r="M44" s="41"/>
    </row>
    <row r="45" spans="1:13">
      <c r="A45" s="194"/>
      <c r="B45" s="274" t="s">
        <v>20</v>
      </c>
      <c r="C45" s="280">
        <v>4249.6063999999997</v>
      </c>
      <c r="D45" s="281">
        <v>0</v>
      </c>
      <c r="E45" s="282">
        <v>0</v>
      </c>
      <c r="F45" s="237">
        <v>0</v>
      </c>
      <c r="G45" s="283">
        <v>4249.6063999999997</v>
      </c>
      <c r="H45" s="221">
        <v>0</v>
      </c>
      <c r="I45" s="210"/>
      <c r="J45" s="202"/>
      <c r="K45" s="199"/>
      <c r="L45" s="422">
        <f t="shared" si="1"/>
        <v>141.65354666666664</v>
      </c>
      <c r="M45" s="41"/>
    </row>
    <row r="46" spans="1:13">
      <c r="A46" s="194"/>
      <c r="B46" s="274" t="s">
        <v>31</v>
      </c>
      <c r="C46" s="280">
        <v>4137.6160900000004</v>
      </c>
      <c r="D46" s="281">
        <v>0</v>
      </c>
      <c r="E46" s="282">
        <v>0</v>
      </c>
      <c r="F46" s="237">
        <v>0</v>
      </c>
      <c r="G46" s="280">
        <v>4137.6160900000004</v>
      </c>
      <c r="H46" s="221">
        <v>0</v>
      </c>
      <c r="I46" s="210"/>
      <c r="J46" s="202"/>
      <c r="K46" s="199"/>
      <c r="L46" s="422">
        <f t="shared" si="1"/>
        <v>137.92053633333336</v>
      </c>
      <c r="M46" s="41"/>
    </row>
    <row r="47" spans="1:13">
      <c r="A47" s="194"/>
      <c r="B47" s="274" t="s">
        <v>25</v>
      </c>
      <c r="C47" s="280">
        <v>5620.4262399999998</v>
      </c>
      <c r="D47" s="281">
        <v>0</v>
      </c>
      <c r="E47" s="282">
        <v>0</v>
      </c>
      <c r="F47" s="237">
        <v>0</v>
      </c>
      <c r="G47" s="280">
        <v>5620.4262399999998</v>
      </c>
      <c r="H47" s="221">
        <v>0</v>
      </c>
      <c r="I47" s="210"/>
      <c r="J47" s="202"/>
      <c r="K47" s="199"/>
      <c r="L47" s="422">
        <f t="shared" si="1"/>
        <v>187.34754133333334</v>
      </c>
      <c r="M47" s="41"/>
    </row>
    <row r="48" spans="1:13">
      <c r="A48" s="194"/>
      <c r="B48" s="284" t="s">
        <v>18</v>
      </c>
      <c r="C48" s="229">
        <v>6794.7799200000009</v>
      </c>
      <c r="D48" s="285">
        <v>0</v>
      </c>
      <c r="E48" s="286">
        <v>0</v>
      </c>
      <c r="F48" s="230">
        <v>0</v>
      </c>
      <c r="G48" s="229">
        <v>6793.7799200000009</v>
      </c>
      <c r="H48" s="221">
        <v>0</v>
      </c>
      <c r="I48" s="210"/>
      <c r="J48" s="287"/>
      <c r="K48" s="199"/>
      <c r="L48" s="422">
        <f t="shared" si="1"/>
        <v>226.49266400000002</v>
      </c>
      <c r="M48" s="41"/>
    </row>
    <row r="49" spans="1:16">
      <c r="A49" s="194"/>
      <c r="B49" s="288" t="s">
        <v>19</v>
      </c>
      <c r="C49" s="289">
        <v>9570</v>
      </c>
      <c r="D49" s="290">
        <v>300</v>
      </c>
      <c r="E49" s="291">
        <v>90</v>
      </c>
      <c r="F49" s="252">
        <f>D49+E49</f>
        <v>390</v>
      </c>
      <c r="G49" s="289">
        <f>C49+F49</f>
        <v>9960</v>
      </c>
      <c r="H49" s="256">
        <f>(G49/C49)-1</f>
        <v>4.0752351097178785E-2</v>
      </c>
      <c r="I49" s="210"/>
      <c r="J49" s="202"/>
      <c r="K49" s="199"/>
      <c r="L49" s="257">
        <f t="shared" si="1"/>
        <v>319</v>
      </c>
      <c r="M49" s="382">
        <v>332</v>
      </c>
      <c r="N49" s="476"/>
      <c r="P49" s="477"/>
    </row>
    <row r="50" spans="1:16">
      <c r="A50" s="194"/>
      <c r="B50" s="274" t="s">
        <v>22</v>
      </c>
      <c r="C50" s="283">
        <v>9775.39264</v>
      </c>
      <c r="D50" s="292">
        <v>0</v>
      </c>
      <c r="E50" s="293">
        <v>0</v>
      </c>
      <c r="F50" s="259">
        <v>0</v>
      </c>
      <c r="G50" s="283">
        <v>9775.39264</v>
      </c>
      <c r="H50" s="221">
        <v>0</v>
      </c>
      <c r="I50" s="210"/>
      <c r="J50" s="202"/>
      <c r="K50" s="199"/>
      <c r="L50" s="422">
        <f t="shared" si="1"/>
        <v>325.84642133333335</v>
      </c>
      <c r="M50" s="41"/>
    </row>
    <row r="51" spans="1:16">
      <c r="A51" s="194"/>
      <c r="B51" s="274" t="s">
        <v>23</v>
      </c>
      <c r="C51" s="283">
        <v>7167.3991999999998</v>
      </c>
      <c r="D51" s="292">
        <v>0</v>
      </c>
      <c r="E51" s="293">
        <v>0</v>
      </c>
      <c r="F51" s="259">
        <v>0</v>
      </c>
      <c r="G51" s="283">
        <v>7167.3991999999998</v>
      </c>
      <c r="H51" s="221">
        <v>0</v>
      </c>
      <c r="I51" s="210"/>
      <c r="J51" s="202"/>
      <c r="K51" s="199"/>
      <c r="L51" s="422">
        <f t="shared" si="1"/>
        <v>238.91330666666667</v>
      </c>
      <c r="M51" s="41"/>
    </row>
    <row r="52" spans="1:16">
      <c r="A52" s="194"/>
      <c r="B52" s="284" t="s">
        <v>30</v>
      </c>
      <c r="C52" s="229">
        <v>11582.96256</v>
      </c>
      <c r="D52" s="285">
        <v>0</v>
      </c>
      <c r="E52" s="286">
        <v>0</v>
      </c>
      <c r="F52" s="230">
        <v>0</v>
      </c>
      <c r="G52" s="229">
        <v>11582.96256</v>
      </c>
      <c r="H52" s="221">
        <v>0</v>
      </c>
      <c r="I52" s="210"/>
      <c r="J52" s="202"/>
      <c r="K52" s="199"/>
      <c r="L52" s="422">
        <f t="shared" si="1"/>
        <v>386.09875199999999</v>
      </c>
      <c r="M52" s="41"/>
      <c r="P52" s="439"/>
    </row>
    <row r="53" spans="1:16">
      <c r="A53" s="194"/>
      <c r="B53" s="274" t="s">
        <v>29</v>
      </c>
      <c r="C53" s="283">
        <v>13856.3776</v>
      </c>
      <c r="D53" s="292">
        <v>0</v>
      </c>
      <c r="E53" s="293">
        <v>0</v>
      </c>
      <c r="F53" s="259">
        <v>0</v>
      </c>
      <c r="G53" s="283">
        <v>13856.3776</v>
      </c>
      <c r="H53" s="221">
        <v>0</v>
      </c>
      <c r="I53" s="210"/>
      <c r="J53" s="202"/>
      <c r="K53" s="199"/>
      <c r="L53" s="422">
        <f t="shared" si="1"/>
        <v>461.87925333333334</v>
      </c>
      <c r="M53" s="41"/>
    </row>
    <row r="54" spans="1:16" ht="16.5" thickBot="1">
      <c r="A54" s="194"/>
      <c r="B54" s="294" t="s">
        <v>27</v>
      </c>
      <c r="C54" s="295">
        <v>13962.904383999999</v>
      </c>
      <c r="D54" s="296">
        <v>0</v>
      </c>
      <c r="E54" s="297">
        <v>0</v>
      </c>
      <c r="F54" s="298">
        <v>0</v>
      </c>
      <c r="G54" s="299">
        <v>13962.904383999999</v>
      </c>
      <c r="H54" s="269">
        <v>0</v>
      </c>
      <c r="I54" s="210"/>
      <c r="J54" s="202"/>
      <c r="K54" s="199"/>
      <c r="L54" s="422">
        <f t="shared" si="1"/>
        <v>465.43014613333332</v>
      </c>
      <c r="M54" s="41"/>
    </row>
    <row r="55" spans="1:16">
      <c r="A55" s="194"/>
      <c r="B55" s="202"/>
      <c r="C55" s="202"/>
      <c r="D55" s="202"/>
      <c r="E55" s="202"/>
      <c r="F55" s="202"/>
      <c r="G55" s="202"/>
      <c r="H55" s="202"/>
      <c r="I55" s="202"/>
      <c r="J55" s="202"/>
      <c r="K55" s="423"/>
      <c r="L55" s="419"/>
      <c r="M55" s="41"/>
    </row>
    <row r="56" spans="1:16" ht="16.5" thickBot="1">
      <c r="A56" s="194"/>
      <c r="B56" s="202"/>
      <c r="C56" s="202"/>
      <c r="D56" s="202"/>
      <c r="E56" s="202"/>
      <c r="F56" s="202"/>
      <c r="G56" s="202"/>
      <c r="H56" s="202"/>
      <c r="I56" s="202"/>
      <c r="J56" s="202"/>
      <c r="K56" s="423"/>
      <c r="L56" s="419"/>
      <c r="M56" s="41"/>
    </row>
    <row r="57" spans="1:16" ht="16.5" thickBot="1">
      <c r="A57" s="194"/>
      <c r="B57" s="574" t="s">
        <v>287</v>
      </c>
      <c r="C57" s="575"/>
      <c r="D57" s="575"/>
      <c r="E57" s="575"/>
      <c r="F57" s="575"/>
      <c r="G57" s="575"/>
      <c r="H57" s="576"/>
      <c r="I57" s="202"/>
      <c r="J57" s="202"/>
      <c r="K57" s="424"/>
      <c r="L57" s="419"/>
      <c r="M57" s="41"/>
    </row>
    <row r="58" spans="1:16">
      <c r="A58" s="194"/>
      <c r="B58" s="573" t="s">
        <v>253</v>
      </c>
      <c r="C58" s="207" t="s">
        <v>254</v>
      </c>
      <c r="D58" s="207" t="s">
        <v>255</v>
      </c>
      <c r="E58" s="207" t="s">
        <v>256</v>
      </c>
      <c r="F58" s="207" t="s">
        <v>257</v>
      </c>
      <c r="G58" s="207" t="s">
        <v>258</v>
      </c>
      <c r="H58" s="208" t="s">
        <v>259</v>
      </c>
      <c r="I58" s="210"/>
      <c r="J58" s="202"/>
      <c r="K58" s="424"/>
      <c r="L58" s="419"/>
      <c r="M58" s="41"/>
    </row>
    <row r="59" spans="1:16" ht="60">
      <c r="A59" s="194"/>
      <c r="B59" s="560"/>
      <c r="C59" s="271" t="s">
        <v>319</v>
      </c>
      <c r="D59" s="271" t="s">
        <v>284</v>
      </c>
      <c r="E59" s="271" t="s">
        <v>321</v>
      </c>
      <c r="F59" s="272" t="s">
        <v>325</v>
      </c>
      <c r="G59" s="272" t="s">
        <v>322</v>
      </c>
      <c r="H59" s="273" t="s">
        <v>285</v>
      </c>
      <c r="I59" s="202"/>
      <c r="J59" s="202"/>
      <c r="K59" s="424"/>
      <c r="L59" s="421" t="s">
        <v>317</v>
      </c>
      <c r="M59" s="421" t="s">
        <v>318</v>
      </c>
    </row>
    <row r="60" spans="1:16">
      <c r="A60" s="194"/>
      <c r="B60" s="300" t="s">
        <v>288</v>
      </c>
      <c r="C60" s="301"/>
      <c r="D60" s="302"/>
      <c r="E60" s="301"/>
      <c r="F60" s="301"/>
      <c r="G60" s="301"/>
      <c r="H60" s="303"/>
      <c r="I60" s="202"/>
      <c r="J60" s="202"/>
      <c r="K60" s="197"/>
      <c r="L60" s="422"/>
      <c r="M60" s="41"/>
    </row>
    <row r="61" spans="1:16">
      <c r="A61" s="194"/>
      <c r="B61" s="304" t="s">
        <v>289</v>
      </c>
      <c r="C61" s="305">
        <v>34360</v>
      </c>
      <c r="D61" s="306">
        <v>343.6</v>
      </c>
      <c r="E61" s="307">
        <v>0</v>
      </c>
      <c r="F61" s="308">
        <v>343.6</v>
      </c>
      <c r="G61" s="309">
        <v>34703.599999999999</v>
      </c>
      <c r="H61" s="221">
        <v>0.01</v>
      </c>
      <c r="I61" s="202"/>
      <c r="J61" s="202"/>
      <c r="K61" s="197"/>
      <c r="L61" s="422">
        <f t="shared" ref="L61:L69" si="2">C61/30</f>
        <v>1145.3333333333333</v>
      </c>
      <c r="M61" s="41"/>
    </row>
    <row r="62" spans="1:16">
      <c r="A62" s="194"/>
      <c r="B62" s="310" t="s">
        <v>290</v>
      </c>
      <c r="C62" s="283">
        <v>15252.431039999999</v>
      </c>
      <c r="D62" s="311">
        <v>152.52431039999999</v>
      </c>
      <c r="E62" s="312">
        <v>0</v>
      </c>
      <c r="F62" s="237">
        <v>152.52431039999999</v>
      </c>
      <c r="G62" s="283">
        <v>15404.9553504</v>
      </c>
      <c r="H62" s="221">
        <v>0.01</v>
      </c>
      <c r="I62" s="202"/>
      <c r="J62" s="202"/>
      <c r="K62" s="425"/>
      <c r="L62" s="422">
        <f t="shared" si="2"/>
        <v>508.41436799999997</v>
      </c>
      <c r="M62" s="41"/>
    </row>
    <row r="63" spans="1:16">
      <c r="A63" s="194"/>
      <c r="B63" s="304" t="s">
        <v>291</v>
      </c>
      <c r="C63" s="229">
        <v>18824.599040000001</v>
      </c>
      <c r="D63" s="313">
        <v>0</v>
      </c>
      <c r="E63" s="258">
        <v>0</v>
      </c>
      <c r="F63" s="230">
        <v>0</v>
      </c>
      <c r="G63" s="229">
        <v>18824.599040000001</v>
      </c>
      <c r="H63" s="221">
        <v>0</v>
      </c>
      <c r="I63" s="202"/>
      <c r="J63" s="202"/>
      <c r="K63" s="197"/>
      <c r="L63" s="422">
        <f t="shared" si="2"/>
        <v>627.48663466666665</v>
      </c>
      <c r="M63" s="41"/>
    </row>
    <row r="64" spans="1:16">
      <c r="A64" s="194"/>
      <c r="B64" s="314" t="s">
        <v>292</v>
      </c>
      <c r="C64" s="315"/>
      <c r="D64" s="316"/>
      <c r="E64" s="317"/>
      <c r="F64" s="318"/>
      <c r="G64" s="315"/>
      <c r="H64" s="319"/>
      <c r="I64" s="202"/>
      <c r="J64" s="202"/>
      <c r="K64" s="426"/>
      <c r="L64" s="422"/>
      <c r="M64" s="41"/>
    </row>
    <row r="65" spans="1:15" ht="30">
      <c r="A65" s="194"/>
      <c r="B65" s="320" t="s">
        <v>293</v>
      </c>
      <c r="C65" s="229">
        <v>22951.011199999997</v>
      </c>
      <c r="D65" s="313">
        <v>229.51011199999996</v>
      </c>
      <c r="E65" s="258">
        <v>0</v>
      </c>
      <c r="F65" s="230">
        <v>229.51011199999996</v>
      </c>
      <c r="G65" s="229">
        <v>23180.521311999997</v>
      </c>
      <c r="H65" s="221">
        <v>0.01</v>
      </c>
      <c r="I65" s="202"/>
      <c r="J65" s="202"/>
      <c r="K65" s="426"/>
      <c r="L65" s="422">
        <f t="shared" si="2"/>
        <v>765.0337066666666</v>
      </c>
      <c r="M65" s="41"/>
    </row>
    <row r="66" spans="1:15">
      <c r="A66" s="194"/>
      <c r="B66" s="310" t="s">
        <v>294</v>
      </c>
      <c r="C66" s="283">
        <v>21670.613120000002</v>
      </c>
      <c r="D66" s="321">
        <v>216.70613120000002</v>
      </c>
      <c r="E66" s="322">
        <v>0</v>
      </c>
      <c r="F66" s="259">
        <v>216.70613120000002</v>
      </c>
      <c r="G66" s="283">
        <v>21887.319251200002</v>
      </c>
      <c r="H66" s="221">
        <v>0.01</v>
      </c>
      <c r="I66" s="202"/>
      <c r="J66" s="202"/>
      <c r="K66" s="426"/>
      <c r="L66" s="422">
        <f t="shared" si="2"/>
        <v>722.35377066666672</v>
      </c>
      <c r="M66" s="41"/>
    </row>
    <row r="67" spans="1:15">
      <c r="A67" s="194"/>
      <c r="B67" s="310" t="s">
        <v>295</v>
      </c>
      <c r="C67" s="283">
        <v>21670.937599999997</v>
      </c>
      <c r="D67" s="321">
        <v>216.70937599999999</v>
      </c>
      <c r="E67" s="322">
        <v>0</v>
      </c>
      <c r="F67" s="259">
        <v>216.70937599999999</v>
      </c>
      <c r="G67" s="283">
        <v>21887.646975999996</v>
      </c>
      <c r="H67" s="221">
        <v>0.01</v>
      </c>
      <c r="I67" s="202"/>
      <c r="J67" s="202"/>
      <c r="K67" s="426"/>
      <c r="L67" s="422">
        <f t="shared" si="2"/>
        <v>722.36458666666658</v>
      </c>
      <c r="M67" s="41"/>
    </row>
    <row r="68" spans="1:15">
      <c r="A68" s="194"/>
      <c r="B68" s="310" t="s">
        <v>296</v>
      </c>
      <c r="C68" s="283">
        <v>18450</v>
      </c>
      <c r="D68" s="321">
        <v>184.5</v>
      </c>
      <c r="E68" s="322">
        <v>0</v>
      </c>
      <c r="F68" s="259">
        <v>184.5</v>
      </c>
      <c r="G68" s="283">
        <v>18634.5</v>
      </c>
      <c r="H68" s="221">
        <v>0.01</v>
      </c>
      <c r="I68" s="202"/>
      <c r="J68" s="202"/>
      <c r="K68" s="426"/>
      <c r="L68" s="422">
        <f t="shared" si="2"/>
        <v>615</v>
      </c>
      <c r="M68" s="41"/>
    </row>
    <row r="69" spans="1:15">
      <c r="A69" s="194"/>
      <c r="B69" s="323" t="s">
        <v>280</v>
      </c>
      <c r="C69" s="229">
        <v>13621.88672</v>
      </c>
      <c r="D69" s="313">
        <v>0</v>
      </c>
      <c r="E69" s="258">
        <v>0</v>
      </c>
      <c r="F69" s="230">
        <v>0</v>
      </c>
      <c r="G69" s="229">
        <v>13621.88672</v>
      </c>
      <c r="H69" s="221">
        <v>0</v>
      </c>
      <c r="I69" s="202"/>
      <c r="J69" s="202"/>
      <c r="K69" s="426"/>
      <c r="L69" s="422">
        <f t="shared" si="2"/>
        <v>454.0628906666667</v>
      </c>
      <c r="M69" s="41"/>
    </row>
    <row r="70" spans="1:15">
      <c r="A70" s="194"/>
      <c r="B70" s="324" t="s">
        <v>297</v>
      </c>
      <c r="C70" s="325"/>
      <c r="D70" s="326"/>
      <c r="E70" s="326"/>
      <c r="F70" s="325"/>
      <c r="G70" s="327"/>
      <c r="H70" s="328"/>
      <c r="I70" s="202"/>
      <c r="J70" s="202"/>
      <c r="K70" s="426"/>
      <c r="L70" s="422"/>
      <c r="M70" s="41"/>
    </row>
    <row r="71" spans="1:15">
      <c r="A71" s="194"/>
      <c r="B71" s="329" t="s">
        <v>19</v>
      </c>
      <c r="C71" s="289">
        <v>6060.1</v>
      </c>
      <c r="D71" s="330">
        <v>300</v>
      </c>
      <c r="E71" s="331">
        <v>-60</v>
      </c>
      <c r="F71" s="252">
        <f>D71+E71</f>
        <v>240</v>
      </c>
      <c r="G71" s="289">
        <f>C71+F71</f>
        <v>6300.1</v>
      </c>
      <c r="H71" s="256">
        <f>(G71/C71)-1</f>
        <v>3.9603306876124122E-2</v>
      </c>
      <c r="I71" s="202"/>
      <c r="J71" s="202"/>
      <c r="K71" s="197"/>
      <c r="L71" s="257">
        <f>C71/18</f>
        <v>336.67222222222222</v>
      </c>
      <c r="M71" s="257">
        <v>350</v>
      </c>
      <c r="O71" s="476"/>
    </row>
    <row r="72" spans="1:15">
      <c r="A72" s="194"/>
      <c r="B72" s="332" t="s">
        <v>298</v>
      </c>
      <c r="C72" s="333">
        <v>6643.4638399999994</v>
      </c>
      <c r="D72" s="334">
        <v>66.430000000000007</v>
      </c>
      <c r="E72" s="260">
        <v>0</v>
      </c>
      <c r="F72" s="223">
        <v>66.430000000000007</v>
      </c>
      <c r="G72" s="333">
        <v>6709.8938399999997</v>
      </c>
      <c r="H72" s="221">
        <v>9.9993018100027788E-3</v>
      </c>
      <c r="I72" s="202"/>
      <c r="J72" s="202"/>
      <c r="K72" s="197"/>
      <c r="L72" s="422">
        <f t="shared" ref="L72:L87" si="3">C72/18</f>
        <v>369.08132444444442</v>
      </c>
      <c r="M72" s="41"/>
    </row>
    <row r="73" spans="1:15">
      <c r="A73" s="194"/>
      <c r="B73" s="304" t="s">
        <v>299</v>
      </c>
      <c r="C73" s="229">
        <v>8701.0934399999987</v>
      </c>
      <c r="D73" s="313">
        <v>87.010934399999982</v>
      </c>
      <c r="E73" s="258">
        <v>0</v>
      </c>
      <c r="F73" s="230">
        <v>87.010934399999982</v>
      </c>
      <c r="G73" s="229">
        <v>8788.1043743999981</v>
      </c>
      <c r="H73" s="221">
        <v>0.01</v>
      </c>
      <c r="I73" s="202"/>
      <c r="J73" s="202"/>
      <c r="K73" s="197"/>
      <c r="L73" s="422">
        <f t="shared" si="3"/>
        <v>483.39407999999992</v>
      </c>
      <c r="M73" s="41"/>
    </row>
    <row r="74" spans="1:15">
      <c r="A74" s="194"/>
      <c r="B74" s="310" t="s">
        <v>23</v>
      </c>
      <c r="C74" s="283">
        <v>7014.2175999999999</v>
      </c>
      <c r="D74" s="321">
        <v>0</v>
      </c>
      <c r="E74" s="322">
        <v>0</v>
      </c>
      <c r="F74" s="259">
        <v>0</v>
      </c>
      <c r="G74" s="283">
        <v>7014.2175999999999</v>
      </c>
      <c r="H74" s="221">
        <v>0</v>
      </c>
      <c r="I74" s="202"/>
      <c r="J74" s="202"/>
      <c r="K74" s="197"/>
      <c r="L74" s="422">
        <f t="shared" si="3"/>
        <v>389.67875555555554</v>
      </c>
      <c r="M74" s="41"/>
    </row>
    <row r="75" spans="1:15">
      <c r="A75" s="194"/>
      <c r="B75" s="332" t="s">
        <v>300</v>
      </c>
      <c r="C75" s="333">
        <v>7585.1526399999993</v>
      </c>
      <c r="D75" s="334">
        <v>0</v>
      </c>
      <c r="E75" s="260">
        <v>0</v>
      </c>
      <c r="F75" s="223">
        <v>0</v>
      </c>
      <c r="G75" s="333">
        <v>7585.1526399999993</v>
      </c>
      <c r="H75" s="221">
        <v>0</v>
      </c>
      <c r="I75" s="202"/>
      <c r="J75" s="202"/>
      <c r="K75" s="423"/>
      <c r="L75" s="422">
        <f t="shared" si="3"/>
        <v>421.39736888888888</v>
      </c>
      <c r="M75" s="41"/>
    </row>
    <row r="76" spans="1:15">
      <c r="A76" s="194"/>
      <c r="B76" s="332" t="s">
        <v>282</v>
      </c>
      <c r="C76" s="333">
        <v>8346.9235200000003</v>
      </c>
      <c r="D76" s="334">
        <v>0</v>
      </c>
      <c r="E76" s="260">
        <v>0</v>
      </c>
      <c r="F76" s="223">
        <v>0</v>
      </c>
      <c r="G76" s="333">
        <v>8346.9235200000003</v>
      </c>
      <c r="H76" s="221">
        <v>0</v>
      </c>
      <c r="I76" s="202"/>
      <c r="J76" s="202"/>
      <c r="K76" s="427"/>
      <c r="L76" s="422">
        <f t="shared" si="3"/>
        <v>463.71797333333336</v>
      </c>
      <c r="M76" s="41"/>
    </row>
    <row r="77" spans="1:15">
      <c r="A77" s="194"/>
      <c r="B77" s="332" t="s">
        <v>301</v>
      </c>
      <c r="C77" s="333">
        <v>9036.768</v>
      </c>
      <c r="D77" s="334">
        <v>0</v>
      </c>
      <c r="E77" s="260">
        <v>0</v>
      </c>
      <c r="F77" s="223">
        <v>0</v>
      </c>
      <c r="G77" s="333">
        <v>9036.768</v>
      </c>
      <c r="H77" s="221">
        <v>0</v>
      </c>
      <c r="I77" s="202"/>
      <c r="J77" s="202"/>
      <c r="K77" s="197"/>
      <c r="L77" s="422">
        <f t="shared" si="3"/>
        <v>502.04266666666666</v>
      </c>
      <c r="M77" s="41"/>
    </row>
    <row r="78" spans="1:15">
      <c r="A78" s="194"/>
      <c r="B78" s="332" t="s">
        <v>281</v>
      </c>
      <c r="C78" s="333">
        <v>11500.54464</v>
      </c>
      <c r="D78" s="334">
        <v>0</v>
      </c>
      <c r="E78" s="260">
        <v>0</v>
      </c>
      <c r="F78" s="223">
        <v>0</v>
      </c>
      <c r="G78" s="333">
        <v>11500.54464</v>
      </c>
      <c r="H78" s="221">
        <v>0</v>
      </c>
      <c r="I78" s="202"/>
      <c r="J78" s="202"/>
      <c r="K78" s="197"/>
      <c r="L78" s="422">
        <f t="shared" si="3"/>
        <v>638.91914666666662</v>
      </c>
      <c r="M78" s="41"/>
    </row>
    <row r="79" spans="1:15">
      <c r="A79" s="194"/>
      <c r="B79" s="304" t="s">
        <v>302</v>
      </c>
      <c r="C79" s="229">
        <v>15793.090560000001</v>
      </c>
      <c r="D79" s="313">
        <v>0</v>
      </c>
      <c r="E79" s="258">
        <v>0</v>
      </c>
      <c r="F79" s="230">
        <v>0</v>
      </c>
      <c r="G79" s="229">
        <v>15793.090560000001</v>
      </c>
      <c r="H79" s="221">
        <v>0</v>
      </c>
      <c r="I79" s="202"/>
      <c r="J79" s="202"/>
      <c r="K79" s="197"/>
      <c r="L79" s="422">
        <f t="shared" si="3"/>
        <v>877.39391999999998</v>
      </c>
      <c r="M79" s="41"/>
    </row>
    <row r="80" spans="1:15">
      <c r="A80" s="194"/>
      <c r="B80" s="332" t="s">
        <v>303</v>
      </c>
      <c r="C80" s="333">
        <v>8971.8719999999994</v>
      </c>
      <c r="D80" s="334">
        <v>0</v>
      </c>
      <c r="E80" s="260">
        <v>0</v>
      </c>
      <c r="F80" s="223">
        <v>0</v>
      </c>
      <c r="G80" s="333">
        <v>8971.8719999999994</v>
      </c>
      <c r="H80" s="221">
        <v>0</v>
      </c>
      <c r="I80" s="202"/>
      <c r="J80" s="202"/>
      <c r="K80" s="428"/>
      <c r="L80" s="422">
        <f t="shared" si="3"/>
        <v>498.4373333333333</v>
      </c>
      <c r="M80" s="41"/>
    </row>
    <row r="81" spans="1:13">
      <c r="A81" s="194"/>
      <c r="B81" s="332" t="s">
        <v>304</v>
      </c>
      <c r="C81" s="333">
        <v>9813.3567999999996</v>
      </c>
      <c r="D81" s="334">
        <v>98.133567999999997</v>
      </c>
      <c r="E81" s="260">
        <v>0</v>
      </c>
      <c r="F81" s="223">
        <v>98.133567999999997</v>
      </c>
      <c r="G81" s="333">
        <v>9911.4903679999989</v>
      </c>
      <c r="H81" s="221">
        <v>0.01</v>
      </c>
      <c r="I81" s="202"/>
      <c r="J81" s="202"/>
      <c r="K81" s="428"/>
      <c r="L81" s="422">
        <f t="shared" si="3"/>
        <v>545.1864888888889</v>
      </c>
      <c r="M81" s="41"/>
    </row>
    <row r="82" spans="1:13">
      <c r="A82" s="194"/>
      <c r="B82" s="332" t="s">
        <v>305</v>
      </c>
      <c r="C82" s="333">
        <v>9122.2144000000008</v>
      </c>
      <c r="D82" s="334">
        <v>91.222144000000014</v>
      </c>
      <c r="E82" s="260">
        <v>0</v>
      </c>
      <c r="F82" s="223">
        <v>91.222144000000014</v>
      </c>
      <c r="G82" s="333">
        <v>9213.4365440000001</v>
      </c>
      <c r="H82" s="221">
        <v>0.01</v>
      </c>
      <c r="I82" s="202"/>
      <c r="J82" s="202"/>
      <c r="K82" s="428"/>
      <c r="L82" s="422">
        <f t="shared" si="3"/>
        <v>506.78968888888892</v>
      </c>
      <c r="M82" s="41"/>
    </row>
    <row r="83" spans="1:13">
      <c r="A83" s="194"/>
      <c r="B83" s="332" t="s">
        <v>273</v>
      </c>
      <c r="C83" s="333">
        <v>9122.2144000000008</v>
      </c>
      <c r="D83" s="334">
        <v>91.222144000000014</v>
      </c>
      <c r="E83" s="260">
        <v>0</v>
      </c>
      <c r="F83" s="223">
        <v>91.222144000000014</v>
      </c>
      <c r="G83" s="333">
        <v>9213.4365440000001</v>
      </c>
      <c r="H83" s="221">
        <v>0.01</v>
      </c>
      <c r="I83" s="202"/>
      <c r="J83" s="202"/>
      <c r="K83" s="428"/>
      <c r="L83" s="422">
        <f t="shared" si="3"/>
        <v>506.78968888888892</v>
      </c>
      <c r="M83" s="41"/>
    </row>
    <row r="84" spans="1:13">
      <c r="A84" s="194"/>
      <c r="B84" s="332" t="s">
        <v>306</v>
      </c>
      <c r="C84" s="333">
        <v>8971.8719999999994</v>
      </c>
      <c r="D84" s="334">
        <v>89.71871999999999</v>
      </c>
      <c r="E84" s="260">
        <v>0</v>
      </c>
      <c r="F84" s="223">
        <v>89.71871999999999</v>
      </c>
      <c r="G84" s="333">
        <v>9061.5907200000001</v>
      </c>
      <c r="H84" s="221">
        <v>0.01</v>
      </c>
      <c r="I84" s="202"/>
      <c r="J84" s="202"/>
      <c r="K84" s="428"/>
      <c r="L84" s="422">
        <f t="shared" si="3"/>
        <v>498.4373333333333</v>
      </c>
      <c r="M84" s="41"/>
    </row>
    <row r="85" spans="1:13">
      <c r="A85" s="194"/>
      <c r="B85" s="332" t="s">
        <v>307</v>
      </c>
      <c r="C85" s="333">
        <v>9193</v>
      </c>
      <c r="D85" s="334">
        <v>91.93</v>
      </c>
      <c r="E85" s="260">
        <v>0</v>
      </c>
      <c r="F85" s="223">
        <v>91.93</v>
      </c>
      <c r="G85" s="333">
        <v>9284.93</v>
      </c>
      <c r="H85" s="221">
        <v>0.01</v>
      </c>
      <c r="I85" s="202"/>
      <c r="J85" s="202"/>
      <c r="K85" s="197"/>
      <c r="L85" s="422">
        <f t="shared" si="3"/>
        <v>510.72222222222223</v>
      </c>
      <c r="M85" s="41"/>
    </row>
    <row r="86" spans="1:13">
      <c r="A86" s="194"/>
      <c r="B86" s="304" t="s">
        <v>308</v>
      </c>
      <c r="C86" s="229">
        <v>15793.090560000001</v>
      </c>
      <c r="D86" s="313">
        <v>157.93090560000002</v>
      </c>
      <c r="E86" s="258">
        <v>0</v>
      </c>
      <c r="F86" s="230">
        <v>157.93090560000002</v>
      </c>
      <c r="G86" s="229">
        <v>15951.021465600001</v>
      </c>
      <c r="H86" s="221">
        <v>0.01</v>
      </c>
      <c r="I86" s="202"/>
      <c r="J86" s="202"/>
      <c r="K86" s="429"/>
      <c r="L86" s="422">
        <f t="shared" si="3"/>
        <v>877.39391999999998</v>
      </c>
      <c r="M86" s="41"/>
    </row>
    <row r="87" spans="1:13" ht="16.5" thickBot="1">
      <c r="A87" s="194"/>
      <c r="B87" s="335" t="s">
        <v>30</v>
      </c>
      <c r="C87" s="295">
        <v>6604.5740800000003</v>
      </c>
      <c r="D87" s="336">
        <v>0</v>
      </c>
      <c r="E87" s="266">
        <v>0</v>
      </c>
      <c r="F87" s="264">
        <v>0</v>
      </c>
      <c r="G87" s="295">
        <v>6604.5740800000003</v>
      </c>
      <c r="H87" s="269">
        <v>0</v>
      </c>
      <c r="I87" s="202"/>
      <c r="J87" s="202"/>
      <c r="K87" s="199"/>
      <c r="L87" s="422">
        <f t="shared" si="3"/>
        <v>366.92078222222221</v>
      </c>
      <c r="M87" s="41"/>
    </row>
    <row r="88" spans="1:13">
      <c r="A88" s="194"/>
      <c r="B88" s="202"/>
      <c r="C88" s="337"/>
      <c r="D88" s="337"/>
      <c r="E88" s="338"/>
      <c r="F88" s="338"/>
      <c r="G88" s="339"/>
      <c r="H88" s="339"/>
      <c r="I88" s="337"/>
      <c r="J88" s="340"/>
      <c r="K88" s="430"/>
      <c r="L88" s="419"/>
      <c r="M88" s="41"/>
    </row>
    <row r="89" spans="1:13" ht="16.5" thickBot="1">
      <c r="A89" s="194"/>
      <c r="B89" s="202"/>
      <c r="C89" s="337"/>
      <c r="D89" s="337"/>
      <c r="E89" s="338"/>
      <c r="F89" s="338"/>
      <c r="G89" s="339"/>
      <c r="H89" s="339"/>
      <c r="I89" s="337"/>
      <c r="J89" s="340"/>
      <c r="K89" s="430"/>
      <c r="L89" s="419"/>
      <c r="M89" s="41"/>
    </row>
    <row r="90" spans="1:13" ht="16.5" thickBot="1">
      <c r="A90" s="194"/>
      <c r="B90" s="574" t="s">
        <v>309</v>
      </c>
      <c r="C90" s="575"/>
      <c r="D90" s="575"/>
      <c r="E90" s="575"/>
      <c r="F90" s="575"/>
      <c r="G90" s="575"/>
      <c r="H90" s="576"/>
      <c r="I90" s="337"/>
      <c r="J90" s="340"/>
      <c r="K90" s="431"/>
      <c r="L90" s="419"/>
      <c r="M90" s="41"/>
    </row>
    <row r="91" spans="1:13">
      <c r="A91" s="194"/>
      <c r="B91" s="577" t="s">
        <v>253</v>
      </c>
      <c r="C91" s="341" t="s">
        <v>254</v>
      </c>
      <c r="D91" s="341" t="s">
        <v>255</v>
      </c>
      <c r="E91" s="341" t="s">
        <v>256</v>
      </c>
      <c r="F91" s="341" t="s">
        <v>257</v>
      </c>
      <c r="G91" s="342" t="s">
        <v>258</v>
      </c>
      <c r="H91" s="342" t="s">
        <v>259</v>
      </c>
      <c r="I91" s="337"/>
      <c r="J91" s="340"/>
      <c r="K91" s="430"/>
      <c r="L91" s="419"/>
      <c r="M91" s="41"/>
    </row>
    <row r="92" spans="1:13" ht="60">
      <c r="A92" s="194"/>
      <c r="B92" s="560"/>
      <c r="C92" s="271" t="s">
        <v>319</v>
      </c>
      <c r="D92" s="271" t="s">
        <v>284</v>
      </c>
      <c r="E92" s="271" t="s">
        <v>321</v>
      </c>
      <c r="F92" s="272" t="s">
        <v>325</v>
      </c>
      <c r="G92" s="272" t="s">
        <v>322</v>
      </c>
      <c r="H92" s="273" t="s">
        <v>285</v>
      </c>
      <c r="I92" s="202"/>
      <c r="J92" s="202"/>
      <c r="K92" s="430"/>
      <c r="L92" s="421" t="s">
        <v>317</v>
      </c>
      <c r="M92" s="421" t="s">
        <v>318</v>
      </c>
    </row>
    <row r="93" spans="1:13">
      <c r="A93" s="194"/>
      <c r="B93" s="300" t="s">
        <v>288</v>
      </c>
      <c r="C93" s="343"/>
      <c r="D93" s="344"/>
      <c r="E93" s="345"/>
      <c r="F93" s="345"/>
      <c r="G93" s="346"/>
      <c r="H93" s="347"/>
      <c r="I93" s="202"/>
      <c r="J93" s="202"/>
      <c r="K93" s="430"/>
      <c r="L93" s="419"/>
      <c r="M93" s="41"/>
    </row>
    <row r="94" spans="1:13">
      <c r="A94" s="194"/>
      <c r="B94" s="332" t="s">
        <v>289</v>
      </c>
      <c r="C94" s="348">
        <v>63598</v>
      </c>
      <c r="D94" s="349">
        <v>635.98</v>
      </c>
      <c r="E94" s="350">
        <v>0</v>
      </c>
      <c r="F94" s="351">
        <v>635.98</v>
      </c>
      <c r="G94" s="348">
        <v>64233.98</v>
      </c>
      <c r="H94" s="352">
        <v>0.01</v>
      </c>
      <c r="I94" s="202"/>
      <c r="J94" s="202"/>
      <c r="K94" s="430"/>
      <c r="L94" s="419"/>
      <c r="M94" s="41"/>
    </row>
    <row r="95" spans="1:13">
      <c r="A95" s="194"/>
      <c r="B95" s="304" t="s">
        <v>290</v>
      </c>
      <c r="C95" s="229">
        <v>30505.049279999999</v>
      </c>
      <c r="D95" s="313">
        <v>305.05049279999997</v>
      </c>
      <c r="E95" s="258">
        <v>0</v>
      </c>
      <c r="F95" s="230">
        <v>305.05049279999997</v>
      </c>
      <c r="G95" s="229">
        <v>30810.0997728</v>
      </c>
      <c r="H95" s="352">
        <v>9.9999999999999985E-3</v>
      </c>
      <c r="I95" s="353"/>
      <c r="J95" s="202"/>
      <c r="K95" s="430"/>
      <c r="L95" s="419"/>
      <c r="M95" s="41"/>
    </row>
    <row r="96" spans="1:13">
      <c r="A96" s="194"/>
      <c r="B96" s="332" t="s">
        <v>310</v>
      </c>
      <c r="C96" s="333">
        <v>20519.249920000002</v>
      </c>
      <c r="D96" s="334">
        <v>0</v>
      </c>
      <c r="E96" s="260">
        <v>0</v>
      </c>
      <c r="F96" s="223">
        <v>0</v>
      </c>
      <c r="G96" s="333">
        <v>20519.249920000002</v>
      </c>
      <c r="H96" s="352">
        <v>0</v>
      </c>
      <c r="I96" s="353"/>
      <c r="J96" s="202"/>
      <c r="K96" s="430"/>
      <c r="L96" s="419"/>
      <c r="M96" s="41"/>
    </row>
    <row r="97" spans="1:13">
      <c r="A97" s="194"/>
      <c r="B97" s="304" t="s">
        <v>291</v>
      </c>
      <c r="C97" s="229">
        <v>28236.898559999998</v>
      </c>
      <c r="D97" s="258">
        <v>0</v>
      </c>
      <c r="E97" s="258">
        <v>0</v>
      </c>
      <c r="F97" s="230">
        <v>0</v>
      </c>
      <c r="G97" s="229">
        <v>28236.898559999998</v>
      </c>
      <c r="H97" s="352">
        <v>0</v>
      </c>
      <c r="I97" s="202"/>
      <c r="J97" s="202"/>
      <c r="K97" s="430"/>
      <c r="L97" s="419"/>
      <c r="M97" s="41"/>
    </row>
    <row r="98" spans="1:13">
      <c r="A98" s="194"/>
      <c r="B98" s="314" t="s">
        <v>292</v>
      </c>
      <c r="C98" s="354"/>
      <c r="D98" s="316"/>
      <c r="E98" s="317"/>
      <c r="F98" s="318"/>
      <c r="G98" s="315"/>
      <c r="H98" s="355"/>
      <c r="I98" s="202"/>
      <c r="J98" s="202"/>
      <c r="K98" s="430"/>
      <c r="L98" s="419"/>
      <c r="M98" s="41"/>
    </row>
    <row r="99" spans="1:13" ht="30">
      <c r="A99" s="194"/>
      <c r="B99" s="356" t="s">
        <v>293</v>
      </c>
      <c r="C99" s="333">
        <v>34427.652480000004</v>
      </c>
      <c r="D99" s="334">
        <v>344.27652480000006</v>
      </c>
      <c r="E99" s="260">
        <v>0</v>
      </c>
      <c r="F99" s="223">
        <v>344.27652480000006</v>
      </c>
      <c r="G99" s="333">
        <v>34771.929004800004</v>
      </c>
      <c r="H99" s="352">
        <v>0.01</v>
      </c>
      <c r="I99" s="202"/>
      <c r="J99" s="202"/>
      <c r="K99" s="430"/>
      <c r="L99" s="419"/>
      <c r="M99" s="41"/>
    </row>
    <row r="100" spans="1:13">
      <c r="A100" s="194"/>
      <c r="B100" s="332" t="s">
        <v>294</v>
      </c>
      <c r="C100" s="333">
        <v>32506.51456</v>
      </c>
      <c r="D100" s="334">
        <v>325.06514559999999</v>
      </c>
      <c r="E100" s="260">
        <v>0</v>
      </c>
      <c r="F100" s="223">
        <v>325.06514559999999</v>
      </c>
      <c r="G100" s="333">
        <v>32831.579705600001</v>
      </c>
      <c r="H100" s="352">
        <v>0.01</v>
      </c>
      <c r="I100" s="202"/>
      <c r="J100" s="202"/>
      <c r="K100" s="430"/>
      <c r="L100" s="419"/>
      <c r="M100" s="41"/>
    </row>
    <row r="101" spans="1:13">
      <c r="A101" s="194"/>
      <c r="B101" s="332" t="s">
        <v>295</v>
      </c>
      <c r="C101" s="333">
        <v>32507</v>
      </c>
      <c r="D101" s="334">
        <v>325.07</v>
      </c>
      <c r="E101" s="260">
        <v>0</v>
      </c>
      <c r="F101" s="223">
        <v>325.07</v>
      </c>
      <c r="G101" s="333">
        <v>32832.07</v>
      </c>
      <c r="H101" s="352">
        <v>0.01</v>
      </c>
      <c r="I101" s="202"/>
      <c r="J101" s="202"/>
      <c r="K101" s="430"/>
      <c r="L101" s="419"/>
      <c r="M101" s="41"/>
    </row>
    <row r="102" spans="1:13">
      <c r="A102" s="194"/>
      <c r="B102" s="304" t="s">
        <v>296</v>
      </c>
      <c r="C102" s="229">
        <v>24977.388800000001</v>
      </c>
      <c r="D102" s="313">
        <v>249.773888</v>
      </c>
      <c r="E102" s="258">
        <v>0</v>
      </c>
      <c r="F102" s="230">
        <v>249.773888</v>
      </c>
      <c r="G102" s="229">
        <v>25227.162688</v>
      </c>
      <c r="H102" s="352">
        <v>0.01</v>
      </c>
      <c r="I102" s="202"/>
      <c r="J102" s="202"/>
      <c r="K102" s="430"/>
      <c r="L102" s="419"/>
      <c r="M102" s="41"/>
    </row>
    <row r="103" spans="1:13">
      <c r="A103" s="194"/>
      <c r="B103" s="323" t="s">
        <v>280</v>
      </c>
      <c r="C103" s="229">
        <v>20559.618934528</v>
      </c>
      <c r="D103" s="313">
        <v>0</v>
      </c>
      <c r="E103" s="258">
        <v>0</v>
      </c>
      <c r="F103" s="230">
        <v>0</v>
      </c>
      <c r="G103" s="229">
        <v>20559.618934528</v>
      </c>
      <c r="H103" s="352">
        <v>0</v>
      </c>
      <c r="I103" s="202"/>
      <c r="J103" s="202"/>
      <c r="K103" s="430"/>
      <c r="L103" s="419"/>
      <c r="M103" s="41"/>
    </row>
    <row r="104" spans="1:13">
      <c r="A104" s="194"/>
      <c r="B104" s="324" t="s">
        <v>297</v>
      </c>
      <c r="C104" s="325"/>
      <c r="D104" s="326"/>
      <c r="E104" s="326"/>
      <c r="F104" s="325"/>
      <c r="G104" s="327"/>
      <c r="H104" s="357"/>
      <c r="I104" s="202"/>
      <c r="J104" s="358"/>
      <c r="K104" s="430"/>
      <c r="L104" s="419"/>
      <c r="M104" s="41"/>
    </row>
    <row r="105" spans="1:13">
      <c r="A105" s="194"/>
      <c r="B105" s="329" t="s">
        <v>19</v>
      </c>
      <c r="C105" s="289">
        <v>6060.1</v>
      </c>
      <c r="D105" s="330">
        <v>300</v>
      </c>
      <c r="E105" s="331">
        <v>-60</v>
      </c>
      <c r="F105" s="252">
        <f>D105+E105</f>
        <v>240</v>
      </c>
      <c r="G105" s="289">
        <f>C105+F105</f>
        <v>6300.1</v>
      </c>
      <c r="H105" s="359">
        <v>0</v>
      </c>
      <c r="I105" s="202"/>
      <c r="J105" s="202"/>
      <c r="K105" s="430"/>
      <c r="L105" s="257">
        <f t="shared" ref="L105:L121" si="4">C105/18</f>
        <v>336.67222222222222</v>
      </c>
      <c r="M105" s="257">
        <v>350</v>
      </c>
    </row>
    <row r="106" spans="1:13">
      <c r="A106" s="194"/>
      <c r="B106" s="332" t="s">
        <v>298</v>
      </c>
      <c r="C106" s="333">
        <v>6643.4638399999994</v>
      </c>
      <c r="D106" s="260">
        <v>66.430000000000007</v>
      </c>
      <c r="E106" s="260">
        <v>0</v>
      </c>
      <c r="F106" s="223">
        <v>66.430000000000007</v>
      </c>
      <c r="G106" s="333">
        <v>6709.8938399999997</v>
      </c>
      <c r="H106" s="352">
        <v>9.9993018100027788E-3</v>
      </c>
      <c r="I106" s="202"/>
      <c r="J106" s="202"/>
      <c r="K106" s="430"/>
      <c r="L106" s="422">
        <f t="shared" si="4"/>
        <v>369.08132444444442</v>
      </c>
      <c r="M106" s="41"/>
    </row>
    <row r="107" spans="1:13">
      <c r="A107" s="194"/>
      <c r="B107" s="304" t="s">
        <v>299</v>
      </c>
      <c r="C107" s="229">
        <v>8701.0934399999987</v>
      </c>
      <c r="D107" s="313">
        <v>87.010934399999982</v>
      </c>
      <c r="E107" s="258">
        <v>0</v>
      </c>
      <c r="F107" s="230">
        <v>87.010934399999982</v>
      </c>
      <c r="G107" s="229">
        <v>8788.1043743999981</v>
      </c>
      <c r="H107" s="352">
        <v>0.01</v>
      </c>
      <c r="I107" s="202"/>
      <c r="J107" s="202"/>
      <c r="K107" s="430"/>
      <c r="L107" s="422">
        <f t="shared" si="4"/>
        <v>483.39407999999992</v>
      </c>
      <c r="M107" s="41"/>
    </row>
    <row r="108" spans="1:13">
      <c r="A108" s="194"/>
      <c r="B108" s="310" t="s">
        <v>23</v>
      </c>
      <c r="C108" s="283">
        <v>7014.2175999999999</v>
      </c>
      <c r="D108" s="321">
        <v>0</v>
      </c>
      <c r="E108" s="322">
        <v>0</v>
      </c>
      <c r="F108" s="259">
        <v>0</v>
      </c>
      <c r="G108" s="283">
        <v>7014.2175999999999</v>
      </c>
      <c r="H108" s="352">
        <v>0</v>
      </c>
      <c r="I108" s="202"/>
      <c r="J108" s="360"/>
      <c r="K108" s="430"/>
      <c r="L108" s="422">
        <f t="shared" si="4"/>
        <v>389.67875555555554</v>
      </c>
      <c r="M108" s="41"/>
    </row>
    <row r="109" spans="1:13">
      <c r="A109" s="194"/>
      <c r="B109" s="332" t="s">
        <v>300</v>
      </c>
      <c r="C109" s="333">
        <v>11447.622683136002</v>
      </c>
      <c r="D109" s="334">
        <v>0</v>
      </c>
      <c r="E109" s="260">
        <v>0</v>
      </c>
      <c r="F109" s="223">
        <v>0</v>
      </c>
      <c r="G109" s="333">
        <v>11447.622683136002</v>
      </c>
      <c r="H109" s="352">
        <v>0</v>
      </c>
      <c r="I109" s="202"/>
      <c r="J109" s="361"/>
      <c r="K109" s="430"/>
      <c r="L109" s="422">
        <f t="shared" si="4"/>
        <v>635.97903795200011</v>
      </c>
      <c r="M109" s="41"/>
    </row>
    <row r="110" spans="1:13">
      <c r="A110" s="194"/>
      <c r="B110" s="332" t="s">
        <v>282</v>
      </c>
      <c r="C110" s="333">
        <v>12597.463438847999</v>
      </c>
      <c r="D110" s="362">
        <v>0</v>
      </c>
      <c r="E110" s="260">
        <v>0</v>
      </c>
      <c r="F110" s="223">
        <v>0</v>
      </c>
      <c r="G110" s="333">
        <v>12597.463438847999</v>
      </c>
      <c r="H110" s="352">
        <v>0</v>
      </c>
      <c r="I110" s="202"/>
      <c r="J110" s="202"/>
      <c r="K110" s="430"/>
      <c r="L110" s="422">
        <f t="shared" si="4"/>
        <v>699.85907993599994</v>
      </c>
      <c r="M110" s="41"/>
    </row>
    <row r="111" spans="1:13">
      <c r="A111" s="194"/>
      <c r="B111" s="332" t="s">
        <v>283</v>
      </c>
      <c r="C111" s="333">
        <v>13639.1004032</v>
      </c>
      <c r="D111" s="362">
        <v>0</v>
      </c>
      <c r="E111" s="260">
        <v>0</v>
      </c>
      <c r="F111" s="223">
        <v>0</v>
      </c>
      <c r="G111" s="333">
        <v>13639.1004032</v>
      </c>
      <c r="H111" s="352">
        <v>0</v>
      </c>
      <c r="I111" s="202"/>
      <c r="J111" s="202"/>
      <c r="K111" s="430"/>
      <c r="L111" s="422">
        <f t="shared" si="4"/>
        <v>757.72780017777779</v>
      </c>
      <c r="M111" s="41"/>
    </row>
    <row r="112" spans="1:13">
      <c r="A112" s="194"/>
      <c r="B112" s="332" t="s">
        <v>281</v>
      </c>
      <c r="C112" s="333">
        <v>17356.866663935998</v>
      </c>
      <c r="D112" s="362">
        <v>0</v>
      </c>
      <c r="E112" s="260">
        <v>0</v>
      </c>
      <c r="F112" s="223">
        <v>0</v>
      </c>
      <c r="G112" s="333">
        <v>17356.866663935998</v>
      </c>
      <c r="H112" s="352">
        <v>0</v>
      </c>
      <c r="I112" s="202"/>
      <c r="J112" s="202"/>
      <c r="K112" s="430"/>
      <c r="L112" s="422">
        <f t="shared" si="4"/>
        <v>964.27037021866659</v>
      </c>
      <c r="M112" s="41"/>
    </row>
    <row r="113" spans="1:13">
      <c r="A113" s="194"/>
      <c r="B113" s="304" t="s">
        <v>311</v>
      </c>
      <c r="C113" s="229">
        <v>23835.474284544001</v>
      </c>
      <c r="D113" s="363">
        <v>0</v>
      </c>
      <c r="E113" s="258"/>
      <c r="F113" s="230">
        <v>0</v>
      </c>
      <c r="G113" s="229">
        <v>23835.474284544001</v>
      </c>
      <c r="H113" s="352">
        <v>0</v>
      </c>
      <c r="I113" s="202"/>
      <c r="J113" s="202"/>
      <c r="K113" s="430"/>
      <c r="L113" s="422">
        <f t="shared" si="4"/>
        <v>1324.1930158080002</v>
      </c>
      <c r="M113" s="41"/>
    </row>
    <row r="114" spans="1:13">
      <c r="A114" s="194"/>
      <c r="B114" s="332" t="s">
        <v>312</v>
      </c>
      <c r="C114" s="333">
        <v>13458</v>
      </c>
      <c r="D114" s="334">
        <v>0</v>
      </c>
      <c r="E114" s="260">
        <v>0</v>
      </c>
      <c r="F114" s="223">
        <v>0</v>
      </c>
      <c r="G114" s="333">
        <v>13458</v>
      </c>
      <c r="H114" s="352">
        <v>0</v>
      </c>
      <c r="I114" s="202"/>
      <c r="J114" s="202"/>
      <c r="K114" s="430"/>
      <c r="L114" s="422">
        <f t="shared" si="4"/>
        <v>747.66666666666663</v>
      </c>
      <c r="M114" s="41"/>
    </row>
    <row r="115" spans="1:13">
      <c r="A115" s="194"/>
      <c r="B115" s="332" t="s">
        <v>304</v>
      </c>
      <c r="C115" s="333">
        <v>14719</v>
      </c>
      <c r="D115" s="334">
        <v>147.19</v>
      </c>
      <c r="E115" s="260">
        <v>0</v>
      </c>
      <c r="F115" s="223">
        <v>147.19</v>
      </c>
      <c r="G115" s="333">
        <v>14866.19</v>
      </c>
      <c r="H115" s="352">
        <v>0.01</v>
      </c>
      <c r="I115" s="202"/>
      <c r="J115" s="202"/>
      <c r="K115" s="430"/>
      <c r="L115" s="422">
        <f t="shared" si="4"/>
        <v>817.72222222222217</v>
      </c>
      <c r="M115" s="41"/>
    </row>
    <row r="116" spans="1:13">
      <c r="A116" s="194"/>
      <c r="B116" s="332" t="s">
        <v>305</v>
      </c>
      <c r="C116" s="333">
        <v>13683</v>
      </c>
      <c r="D116" s="334">
        <v>136.83000000000001</v>
      </c>
      <c r="E116" s="260">
        <v>0</v>
      </c>
      <c r="F116" s="223">
        <v>136.83000000000001</v>
      </c>
      <c r="G116" s="333">
        <v>13819.83</v>
      </c>
      <c r="H116" s="352">
        <v>0.01</v>
      </c>
      <c r="I116" s="202"/>
      <c r="J116" s="202"/>
      <c r="K116" s="430"/>
      <c r="L116" s="422">
        <f t="shared" si="4"/>
        <v>760.16666666666663</v>
      </c>
      <c r="M116" s="41"/>
    </row>
    <row r="117" spans="1:13">
      <c r="A117" s="194"/>
      <c r="B117" s="332" t="s">
        <v>273</v>
      </c>
      <c r="C117" s="333">
        <v>13683</v>
      </c>
      <c r="D117" s="334">
        <v>136.83000000000001</v>
      </c>
      <c r="E117" s="260">
        <v>0</v>
      </c>
      <c r="F117" s="223">
        <v>136.83000000000001</v>
      </c>
      <c r="G117" s="333">
        <v>13819.83</v>
      </c>
      <c r="H117" s="352">
        <v>0.01</v>
      </c>
      <c r="I117" s="202"/>
      <c r="J117" s="202"/>
      <c r="K117" s="430"/>
      <c r="L117" s="422">
        <f t="shared" si="4"/>
        <v>760.16666666666663</v>
      </c>
      <c r="M117" s="41"/>
    </row>
    <row r="118" spans="1:13">
      <c r="A118" s="194"/>
      <c r="B118" s="332" t="s">
        <v>306</v>
      </c>
      <c r="C118" s="333">
        <v>13458</v>
      </c>
      <c r="D118" s="334">
        <v>134.58000000000001</v>
      </c>
      <c r="E118" s="260">
        <v>0</v>
      </c>
      <c r="F118" s="223">
        <v>134.58000000000001</v>
      </c>
      <c r="G118" s="333">
        <v>13592.58</v>
      </c>
      <c r="H118" s="352">
        <v>0.01</v>
      </c>
      <c r="I118" s="202"/>
      <c r="J118" s="202"/>
      <c r="K118" s="430"/>
      <c r="L118" s="422">
        <f t="shared" si="4"/>
        <v>747.66666666666663</v>
      </c>
      <c r="M118" s="41"/>
    </row>
    <row r="119" spans="1:13">
      <c r="A119" s="194"/>
      <c r="B119" s="332" t="s">
        <v>307</v>
      </c>
      <c r="C119" s="333">
        <v>13790</v>
      </c>
      <c r="D119" s="334">
        <v>137.9</v>
      </c>
      <c r="E119" s="260">
        <v>0</v>
      </c>
      <c r="F119" s="223">
        <v>137.9</v>
      </c>
      <c r="G119" s="333">
        <v>13927.9</v>
      </c>
      <c r="H119" s="352">
        <v>0.01</v>
      </c>
      <c r="I119" s="202"/>
      <c r="J119" s="202"/>
      <c r="K119" s="430"/>
      <c r="L119" s="422">
        <f t="shared" si="4"/>
        <v>766.11111111111109</v>
      </c>
      <c r="M119" s="41"/>
    </row>
    <row r="120" spans="1:13">
      <c r="A120" s="194"/>
      <c r="B120" s="323" t="s">
        <v>308</v>
      </c>
      <c r="C120" s="229">
        <v>23689.635840000003</v>
      </c>
      <c r="D120" s="313">
        <v>236.89635840000003</v>
      </c>
      <c r="E120" s="258">
        <v>0</v>
      </c>
      <c r="F120" s="230">
        <v>236.89635840000003</v>
      </c>
      <c r="G120" s="229">
        <v>23926.532198400004</v>
      </c>
      <c r="H120" s="352">
        <v>0.01</v>
      </c>
      <c r="I120" s="202"/>
      <c r="J120" s="202"/>
      <c r="K120" s="430"/>
      <c r="L120" s="422">
        <f t="shared" si="4"/>
        <v>1316.0908800000002</v>
      </c>
      <c r="M120" s="41"/>
    </row>
    <row r="121" spans="1:13" ht="16.5" thickBot="1">
      <c r="A121" s="194"/>
      <c r="B121" s="364" t="s">
        <v>30</v>
      </c>
      <c r="C121" s="295">
        <v>6605.0532800000001</v>
      </c>
      <c r="D121" s="336">
        <v>0</v>
      </c>
      <c r="E121" s="266">
        <v>0</v>
      </c>
      <c r="F121" s="264">
        <v>0</v>
      </c>
      <c r="G121" s="295">
        <v>6605.0532800000001</v>
      </c>
      <c r="H121" s="365">
        <v>0</v>
      </c>
      <c r="I121" s="202"/>
      <c r="J121" s="202"/>
      <c r="K121" s="430"/>
      <c r="L121" s="422">
        <f t="shared" si="4"/>
        <v>366.94740444444443</v>
      </c>
      <c r="M121" s="41"/>
    </row>
    <row r="122" spans="1:13">
      <c r="A122" s="194"/>
      <c r="B122" s="202"/>
      <c r="C122" s="337"/>
      <c r="D122" s="337"/>
      <c r="E122" s="338"/>
      <c r="F122" s="338"/>
      <c r="G122" s="339"/>
      <c r="H122" s="339"/>
      <c r="I122" s="339"/>
      <c r="J122" s="340"/>
      <c r="K122" s="430"/>
      <c r="L122" s="419"/>
      <c r="M122" s="41"/>
    </row>
    <row r="123" spans="1:13" ht="16.5" thickBot="1">
      <c r="A123" s="194"/>
      <c r="B123" s="202"/>
      <c r="C123" s="337"/>
      <c r="D123" s="337"/>
      <c r="E123" s="338"/>
      <c r="F123" s="338"/>
      <c r="G123" s="339"/>
      <c r="H123" s="339"/>
      <c r="I123" s="339"/>
      <c r="J123" s="340"/>
      <c r="K123" s="430"/>
      <c r="L123" s="419"/>
      <c r="M123" s="41"/>
    </row>
    <row r="124" spans="1:13">
      <c r="A124" s="194"/>
      <c r="B124" s="578" t="s">
        <v>313</v>
      </c>
      <c r="C124" s="579"/>
      <c r="D124" s="579"/>
      <c r="E124" s="579"/>
      <c r="F124" s="579"/>
      <c r="G124" s="580"/>
      <c r="H124" s="202"/>
      <c r="I124" s="202"/>
      <c r="J124" s="360"/>
      <c r="K124" s="199"/>
      <c r="L124" s="419"/>
      <c r="M124" s="41"/>
    </row>
    <row r="125" spans="1:13">
      <c r="A125" s="194"/>
      <c r="B125" s="559" t="s">
        <v>253</v>
      </c>
      <c r="C125" s="341" t="s">
        <v>254</v>
      </c>
      <c r="D125" s="341" t="s">
        <v>255</v>
      </c>
      <c r="E125" s="341" t="s">
        <v>256</v>
      </c>
      <c r="F125" s="342" t="s">
        <v>314</v>
      </c>
      <c r="G125" s="342" t="s">
        <v>257</v>
      </c>
      <c r="H125" s="202"/>
      <c r="I125" s="202"/>
      <c r="J125" s="360"/>
      <c r="K125" s="199"/>
      <c r="L125" s="419"/>
      <c r="M125" s="41"/>
    </row>
    <row r="126" spans="1:13" ht="90">
      <c r="A126" s="194"/>
      <c r="B126" s="560"/>
      <c r="C126" s="271" t="s">
        <v>326</v>
      </c>
      <c r="D126" s="271" t="s">
        <v>327</v>
      </c>
      <c r="E126" s="272" t="s">
        <v>328</v>
      </c>
      <c r="F126" s="272" t="s">
        <v>329</v>
      </c>
      <c r="G126" s="366" t="s">
        <v>330</v>
      </c>
      <c r="H126" s="202"/>
      <c r="I126" s="202"/>
      <c r="J126" s="360"/>
      <c r="K126" s="199"/>
      <c r="L126" s="419"/>
      <c r="M126" s="41"/>
    </row>
    <row r="127" spans="1:13">
      <c r="A127" s="194"/>
      <c r="B127" s="367" t="s">
        <v>16</v>
      </c>
      <c r="C127" s="368">
        <v>148.41948756377599</v>
      </c>
      <c r="D127" s="368">
        <v>83.888217620479992</v>
      </c>
      <c r="E127" s="369">
        <v>0</v>
      </c>
      <c r="F127" s="368">
        <v>148.41948756377599</v>
      </c>
      <c r="G127" s="370">
        <v>83.888217620479992</v>
      </c>
      <c r="H127" s="202"/>
      <c r="I127" s="202"/>
      <c r="J127" s="360"/>
      <c r="K127" s="199"/>
      <c r="L127" s="558" t="s">
        <v>374</v>
      </c>
      <c r="M127" s="558"/>
    </row>
    <row r="128" spans="1:13">
      <c r="A128" s="194"/>
      <c r="B128" s="367" t="s">
        <v>20</v>
      </c>
      <c r="C128" s="237">
        <v>148.41948756377599</v>
      </c>
      <c r="D128" s="237">
        <v>83.888217620479992</v>
      </c>
      <c r="E128" s="369">
        <v>0</v>
      </c>
      <c r="F128" s="237">
        <v>148.41948756377599</v>
      </c>
      <c r="G128" s="371">
        <v>83.888217620479992</v>
      </c>
      <c r="H128" s="202"/>
      <c r="I128" s="202"/>
      <c r="J128" s="360"/>
      <c r="K128" s="199"/>
      <c r="L128" s="558"/>
      <c r="M128" s="558"/>
    </row>
    <row r="129" spans="1:13">
      <c r="A129" s="194"/>
      <c r="B129" s="367" t="s">
        <v>31</v>
      </c>
      <c r="C129" s="237">
        <v>148.41999999999999</v>
      </c>
      <c r="D129" s="237">
        <v>83.888217620479992</v>
      </c>
      <c r="E129" s="238">
        <v>0</v>
      </c>
      <c r="F129" s="237">
        <v>148.41999999999999</v>
      </c>
      <c r="G129" s="371">
        <v>83.888217620479992</v>
      </c>
      <c r="H129" s="202"/>
      <c r="I129" s="202"/>
      <c r="J129" s="360"/>
      <c r="K129" s="199"/>
      <c r="L129" s="558"/>
      <c r="M129" s="558"/>
    </row>
    <row r="130" spans="1:13">
      <c r="A130" s="194"/>
      <c r="B130" s="367" t="s">
        <v>25</v>
      </c>
      <c r="C130" s="237">
        <v>148.41948756377599</v>
      </c>
      <c r="D130" s="237">
        <v>83.888217620479992</v>
      </c>
      <c r="E130" s="369">
        <v>0</v>
      </c>
      <c r="F130" s="237">
        <v>148.41948756377599</v>
      </c>
      <c r="G130" s="371">
        <v>83.888217620479992</v>
      </c>
      <c r="H130" s="202"/>
      <c r="I130" s="202"/>
      <c r="J130" s="202"/>
      <c r="K130" s="197"/>
      <c r="L130" s="558"/>
      <c r="M130" s="558"/>
    </row>
    <row r="131" spans="1:13">
      <c r="A131" s="194"/>
      <c r="B131" s="372" t="s">
        <v>18</v>
      </c>
      <c r="C131" s="247">
        <v>148.41948756377599</v>
      </c>
      <c r="D131" s="247">
        <v>83.888217620479992</v>
      </c>
      <c r="E131" s="373">
        <v>0</v>
      </c>
      <c r="F131" s="247">
        <v>148.41948756377599</v>
      </c>
      <c r="G131" s="374">
        <v>83.888217620479992</v>
      </c>
      <c r="H131" s="194"/>
      <c r="I131" s="194"/>
      <c r="J131" s="194"/>
      <c r="K131" s="41"/>
      <c r="L131" s="558"/>
      <c r="M131" s="558"/>
    </row>
    <row r="132" spans="1:13">
      <c r="A132" s="194"/>
      <c r="B132" s="375" t="s">
        <v>19</v>
      </c>
      <c r="C132" s="252">
        <v>148.41948756377599</v>
      </c>
      <c r="D132" s="252">
        <v>83.888217620479992</v>
      </c>
      <c r="E132" s="253">
        <v>0</v>
      </c>
      <c r="F132" s="252">
        <v>148.41948756377599</v>
      </c>
      <c r="G132" s="376">
        <v>83.888217620479992</v>
      </c>
      <c r="H132" s="194"/>
      <c r="I132" s="194"/>
      <c r="J132" s="194"/>
      <c r="K132" s="41"/>
      <c r="L132" s="558"/>
      <c r="M132" s="558"/>
    </row>
    <row r="133" spans="1:13">
      <c r="A133" s="194"/>
      <c r="B133" s="367" t="s">
        <v>22</v>
      </c>
      <c r="C133" s="237">
        <v>148.41948756377599</v>
      </c>
      <c r="D133" s="237">
        <v>83.888217620479992</v>
      </c>
      <c r="E133" s="369">
        <v>0</v>
      </c>
      <c r="F133" s="237">
        <v>148.41948756377599</v>
      </c>
      <c r="G133" s="371">
        <v>83.888217620479992</v>
      </c>
      <c r="H133" s="194"/>
      <c r="I133" s="194"/>
      <c r="J133" s="194"/>
      <c r="K133" s="41"/>
      <c r="L133" s="419"/>
      <c r="M133" s="41"/>
    </row>
    <row r="134" spans="1:13">
      <c r="A134" s="194"/>
      <c r="B134" s="367" t="s">
        <v>23</v>
      </c>
      <c r="C134" s="237">
        <v>148.41948756377599</v>
      </c>
      <c r="D134" s="237">
        <v>83.888217620479992</v>
      </c>
      <c r="E134" s="369">
        <v>0</v>
      </c>
      <c r="F134" s="237">
        <v>148.41948756377599</v>
      </c>
      <c r="G134" s="371">
        <v>83.888217620479992</v>
      </c>
      <c r="H134" s="194"/>
      <c r="I134" s="194"/>
      <c r="J134" s="194"/>
      <c r="K134" s="41"/>
      <c r="L134" s="419"/>
      <c r="M134" s="41"/>
    </row>
    <row r="135" spans="1:13">
      <c r="A135" s="194"/>
      <c r="B135" s="372" t="s">
        <v>30</v>
      </c>
      <c r="C135" s="230">
        <v>148.41948756377599</v>
      </c>
      <c r="D135" s="230">
        <v>83.888217620479992</v>
      </c>
      <c r="E135" s="249">
        <v>0</v>
      </c>
      <c r="F135" s="230">
        <v>148.41948756377599</v>
      </c>
      <c r="G135" s="377">
        <v>83.888217620479992</v>
      </c>
      <c r="H135" s="194"/>
      <c r="I135" s="194"/>
      <c r="J135" s="194"/>
      <c r="K135" s="41"/>
      <c r="L135" s="419"/>
      <c r="M135" s="41"/>
    </row>
    <row r="136" spans="1:13">
      <c r="A136" s="194"/>
      <c r="B136" s="378" t="s">
        <v>27</v>
      </c>
      <c r="C136" s="379">
        <v>148.41948756377599</v>
      </c>
      <c r="D136" s="241">
        <v>83.888896000000003</v>
      </c>
      <c r="E136" s="242">
        <v>0</v>
      </c>
      <c r="F136" s="379">
        <v>148.41948756377599</v>
      </c>
      <c r="G136" s="380">
        <v>83.888896000000003</v>
      </c>
      <c r="H136" s="194"/>
      <c r="I136" s="194"/>
      <c r="J136" s="194"/>
      <c r="K136" s="41"/>
      <c r="L136" s="419"/>
      <c r="M136" s="41"/>
    </row>
    <row r="137" spans="1:13" ht="16.5" thickBot="1">
      <c r="A137" s="194"/>
      <c r="B137" s="372" t="s">
        <v>315</v>
      </c>
      <c r="C137" s="230">
        <v>148.41948756377599</v>
      </c>
      <c r="D137" s="247">
        <v>83.888896000000003</v>
      </c>
      <c r="E137" s="249">
        <v>0</v>
      </c>
      <c r="F137" s="230">
        <v>148.41948756377599</v>
      </c>
      <c r="G137" s="377">
        <v>83.888896000000003</v>
      </c>
      <c r="H137" s="194"/>
      <c r="I137" s="194"/>
      <c r="J137" s="194"/>
      <c r="K137" s="41"/>
      <c r="L137" s="419"/>
      <c r="M137" s="41"/>
    </row>
    <row r="138" spans="1:13" ht="16.5" thickBot="1">
      <c r="A138" s="194"/>
      <c r="B138" s="561" t="s">
        <v>316</v>
      </c>
      <c r="C138" s="562"/>
      <c r="D138" s="562"/>
      <c r="E138" s="562"/>
      <c r="F138" s="562"/>
      <c r="G138" s="563"/>
      <c r="H138" s="194"/>
      <c r="I138" s="194"/>
      <c r="J138" s="194"/>
      <c r="K138" s="41"/>
      <c r="L138" s="419"/>
      <c r="M138" s="41"/>
    </row>
    <row r="139" spans="1:13" ht="16.5" thickBot="1">
      <c r="A139" s="194"/>
      <c r="B139" s="381"/>
      <c r="C139" s="381"/>
      <c r="D139" s="381"/>
      <c r="E139" s="381"/>
      <c r="F139" s="381"/>
      <c r="G139" s="381"/>
      <c r="H139" s="194"/>
      <c r="I139" s="194"/>
      <c r="J139" s="194"/>
      <c r="K139" s="41"/>
      <c r="L139" s="419"/>
      <c r="M139" s="41"/>
    </row>
    <row r="140" spans="1:13">
      <c r="A140" s="194"/>
      <c r="B140" s="564" t="s">
        <v>331</v>
      </c>
      <c r="C140" s="565"/>
      <c r="D140" s="565"/>
      <c r="E140" s="565"/>
      <c r="F140" s="565"/>
      <c r="G140" s="566"/>
      <c r="H140" s="194"/>
      <c r="I140" s="194"/>
      <c r="J140" s="194"/>
      <c r="K140" s="41"/>
      <c r="L140" s="419"/>
      <c r="M140" s="41"/>
    </row>
    <row r="141" spans="1:13">
      <c r="A141" s="194"/>
      <c r="B141" s="567"/>
      <c r="C141" s="568"/>
      <c r="D141" s="568"/>
      <c r="E141" s="568"/>
      <c r="F141" s="568"/>
      <c r="G141" s="569"/>
      <c r="H141" s="194"/>
      <c r="I141" s="194"/>
      <c r="J141" s="194"/>
      <c r="K141" s="41"/>
      <c r="L141" s="419"/>
      <c r="M141" s="41"/>
    </row>
    <row r="142" spans="1:13">
      <c r="A142" s="194"/>
      <c r="B142" s="567"/>
      <c r="C142" s="568"/>
      <c r="D142" s="568"/>
      <c r="E142" s="568"/>
      <c r="F142" s="568"/>
      <c r="G142" s="569"/>
      <c r="H142" s="194"/>
      <c r="I142" s="194"/>
      <c r="J142" s="194"/>
      <c r="K142" s="41"/>
      <c r="L142" s="419"/>
      <c r="M142" s="41"/>
    </row>
    <row r="143" spans="1:13">
      <c r="A143" s="194"/>
      <c r="B143" s="567"/>
      <c r="C143" s="568"/>
      <c r="D143" s="568"/>
      <c r="E143" s="568"/>
      <c r="F143" s="568"/>
      <c r="G143" s="569"/>
      <c r="H143" s="194"/>
      <c r="I143" s="194"/>
      <c r="J143" s="194"/>
      <c r="K143" s="41"/>
      <c r="L143" s="419"/>
      <c r="M143" s="41"/>
    </row>
    <row r="144" spans="1:13">
      <c r="A144" s="194"/>
      <c r="B144" s="567"/>
      <c r="C144" s="568"/>
      <c r="D144" s="568"/>
      <c r="E144" s="568"/>
      <c r="F144" s="568"/>
      <c r="G144" s="569"/>
      <c r="H144" s="194"/>
      <c r="I144" s="194"/>
      <c r="J144" s="194"/>
      <c r="K144" s="41"/>
      <c r="L144" s="419"/>
      <c r="M144" s="41"/>
    </row>
    <row r="145" spans="1:13">
      <c r="A145" s="194"/>
      <c r="B145" s="567"/>
      <c r="C145" s="568"/>
      <c r="D145" s="568"/>
      <c r="E145" s="568"/>
      <c r="F145" s="568"/>
      <c r="G145" s="569"/>
      <c r="H145" s="194"/>
      <c r="I145" s="194"/>
      <c r="J145" s="194"/>
      <c r="K145" s="41"/>
      <c r="L145" s="419"/>
      <c r="M145" s="41"/>
    </row>
    <row r="146" spans="1:13" ht="16.5" thickBot="1">
      <c r="A146" s="194"/>
      <c r="B146" s="570"/>
      <c r="C146" s="571"/>
      <c r="D146" s="571"/>
      <c r="E146" s="571"/>
      <c r="F146" s="571"/>
      <c r="G146" s="572"/>
      <c r="H146" s="194"/>
      <c r="I146" s="194"/>
      <c r="J146" s="194"/>
      <c r="K146" s="41"/>
      <c r="L146" s="419"/>
      <c r="M146" s="41"/>
    </row>
    <row r="147" spans="1:13">
      <c r="A147" s="194"/>
      <c r="B147" s="194"/>
      <c r="C147" s="194"/>
      <c r="D147" s="194"/>
      <c r="E147" s="194"/>
      <c r="F147" s="194"/>
      <c r="G147" s="194"/>
      <c r="H147" s="194"/>
      <c r="I147" s="194"/>
      <c r="J147" s="194"/>
      <c r="K147" s="41"/>
      <c r="L147" s="419"/>
      <c r="M147" s="41"/>
    </row>
    <row r="148" spans="1:13" s="194" customFormat="1">
      <c r="L148" s="441"/>
    </row>
    <row r="149" spans="1:13" s="194" customFormat="1">
      <c r="L149" s="441"/>
    </row>
    <row r="150" spans="1:13" s="194" customFormat="1">
      <c r="L150" s="441"/>
    </row>
    <row r="151" spans="1:13" s="194" customFormat="1">
      <c r="L151" s="441"/>
    </row>
    <row r="152" spans="1:13" s="194" customFormat="1">
      <c r="L152" s="441"/>
    </row>
    <row r="153" spans="1:13" s="194" customFormat="1">
      <c r="L153" s="441"/>
    </row>
    <row r="154" spans="1:13" s="194" customFormat="1">
      <c r="L154" s="441"/>
    </row>
    <row r="155" spans="1:13" s="194" customFormat="1">
      <c r="L155" s="441"/>
    </row>
    <row r="156" spans="1:13" s="194" customFormat="1">
      <c r="L156" s="441"/>
    </row>
    <row r="157" spans="1:13" s="194" customFormat="1">
      <c r="L157" s="441"/>
    </row>
    <row r="158" spans="1:13" s="194" customFormat="1">
      <c r="L158" s="441"/>
    </row>
    <row r="159" spans="1:13" s="194" customFormat="1">
      <c r="L159" s="441"/>
    </row>
    <row r="160" spans="1:13" s="194" customFormat="1">
      <c r="L160" s="441"/>
    </row>
    <row r="161" spans="12:12" s="194" customFormat="1">
      <c r="L161" s="441"/>
    </row>
    <row r="162" spans="12:12" s="194" customFormat="1">
      <c r="L162" s="441"/>
    </row>
    <row r="163" spans="12:12" s="194" customFormat="1">
      <c r="L163" s="441"/>
    </row>
    <row r="164" spans="12:12" s="194" customFormat="1">
      <c r="L164" s="441"/>
    </row>
    <row r="165" spans="12:12" s="194" customFormat="1">
      <c r="L165" s="441"/>
    </row>
    <row r="166" spans="12:12" s="194" customFormat="1">
      <c r="L166" s="441"/>
    </row>
    <row r="167" spans="12:12" s="194" customFormat="1">
      <c r="L167" s="441"/>
    </row>
    <row r="168" spans="12:12" s="194" customFormat="1">
      <c r="L168" s="441"/>
    </row>
    <row r="169" spans="12:12" s="194" customFormat="1">
      <c r="L169" s="441"/>
    </row>
    <row r="170" spans="12:12" s="194" customFormat="1">
      <c r="L170" s="441"/>
    </row>
  </sheetData>
  <mergeCells count="19">
    <mergeCell ref="B1:I1"/>
    <mergeCell ref="B2:I2"/>
    <mergeCell ref="B3:I3"/>
    <mergeCell ref="B42:B43"/>
    <mergeCell ref="B57:H57"/>
    <mergeCell ref="B6:I6"/>
    <mergeCell ref="B7:I7"/>
    <mergeCell ref="B9:I9"/>
    <mergeCell ref="B10:B11"/>
    <mergeCell ref="D11:E11"/>
    <mergeCell ref="B41:H41"/>
    <mergeCell ref="L127:M132"/>
    <mergeCell ref="B125:B126"/>
    <mergeCell ref="B138:G138"/>
    <mergeCell ref="B140:G146"/>
    <mergeCell ref="B58:B59"/>
    <mergeCell ref="B90:H90"/>
    <mergeCell ref="B91:B92"/>
    <mergeCell ref="B124:G124"/>
  </mergeCells>
  <pageMargins left="0.7" right="0.7" top="0.75" bottom="0.75" header="0.3" footer="0.3"/>
  <pageSetup scale="74" fitToHeight="0" orientation="landscape" horizontalDpi="1200" verticalDpi="1200" r:id="rId1"/>
  <headerFooter>
    <oddFooter>&amp;C&amp;10 2025-2026 Proposed Tuition Fee Schedule</oddFooter>
  </headerFooter>
  <rowBreaks count="4" manualBreakCount="4">
    <brk id="40" max="12" man="1"/>
    <brk id="56" max="12" man="1"/>
    <brk id="89" max="12" man="1"/>
    <brk id="12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FB65-6D50-4565-98C3-60DA5560F7E7}">
  <sheetPr>
    <pageSetUpPr fitToPage="1"/>
  </sheetPr>
  <dimension ref="A1:AP83"/>
  <sheetViews>
    <sheetView workbookViewId="0">
      <selection activeCell="C8" sqref="C8:C11"/>
    </sheetView>
  </sheetViews>
  <sheetFormatPr defaultRowHeight="15"/>
  <cols>
    <col min="1" max="1" width="22.109375" customWidth="1"/>
    <col min="2" max="2" width="1.6640625" customWidth="1"/>
    <col min="3" max="3" width="7.77734375" customWidth="1"/>
    <col min="4" max="4" width="1.6640625" customWidth="1"/>
    <col min="5" max="5" width="7.88671875" customWidth="1"/>
    <col min="6" max="6" width="1.6640625" customWidth="1"/>
    <col min="7" max="7" width="7.44140625" customWidth="1"/>
    <col min="8" max="8" width="1.6640625" customWidth="1"/>
    <col min="9" max="9" width="8.88671875" bestFit="1" customWidth="1"/>
    <col min="10" max="10" width="1.6640625" customWidth="1"/>
    <col min="11" max="11" width="8.88671875" bestFit="1" customWidth="1"/>
    <col min="12" max="12" width="1.6640625" customWidth="1"/>
    <col min="13" max="13" width="8.77734375" customWidth="1"/>
    <col min="14" max="14" width="1.6640625" customWidth="1"/>
    <col min="15" max="15" width="8.88671875" bestFit="1" customWidth="1"/>
    <col min="16" max="16" width="1.6640625" customWidth="1"/>
    <col min="17" max="17" width="8.88671875" bestFit="1" customWidth="1"/>
    <col min="18" max="18" width="1.6640625" customWidth="1"/>
    <col min="19" max="19" width="8.88671875" bestFit="1" customWidth="1"/>
    <col min="20" max="20" width="1.6640625" customWidth="1"/>
    <col min="21" max="21" width="8.88671875" bestFit="1" customWidth="1"/>
    <col min="22" max="22" width="1.6640625" customWidth="1"/>
    <col min="23" max="23" width="8.88671875" bestFit="1" customWidth="1"/>
    <col min="24" max="24" width="1.6640625" customWidth="1"/>
    <col min="25" max="25" width="8.88671875" bestFit="1" customWidth="1"/>
    <col min="26" max="26" width="1.6640625" customWidth="1"/>
    <col min="27" max="27" width="8.88671875" bestFit="1" customWidth="1"/>
    <col min="28" max="28" width="1.6640625" customWidth="1"/>
    <col min="29" max="29" width="8.88671875" bestFit="1" customWidth="1"/>
    <col min="30" max="30" width="1.6640625" customWidth="1"/>
    <col min="31" max="31" width="8.88671875" bestFit="1" customWidth="1"/>
    <col min="32" max="32" width="8.77734375" style="194" customWidth="1"/>
    <col min="33" max="33" width="8.88671875" style="194"/>
    <col min="34" max="34" width="12" style="194" bestFit="1" customWidth="1"/>
    <col min="35" max="42" width="8.88671875" style="194"/>
  </cols>
  <sheetData>
    <row r="1" spans="1:34" ht="57.75" customHeight="1">
      <c r="A1" s="593"/>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5"/>
      <c r="AF1" s="469"/>
    </row>
    <row r="2" spans="1:34" ht="21.75" customHeight="1">
      <c r="A2" s="596" t="s">
        <v>376</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8"/>
      <c r="AF2" s="470"/>
    </row>
    <row r="3" spans="1:34" ht="23.25" customHeight="1" thickBot="1">
      <c r="A3" s="599" t="s">
        <v>377</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1"/>
      <c r="AF3" s="470"/>
    </row>
    <row r="4" spans="1:34">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row>
    <row r="5" spans="1:34" ht="15.75">
      <c r="A5" s="432" t="s">
        <v>378</v>
      </c>
      <c r="B5" s="433"/>
      <c r="C5" s="434">
        <v>1</v>
      </c>
      <c r="D5" s="435"/>
      <c r="E5" s="434">
        <v>2</v>
      </c>
      <c r="F5" s="435"/>
      <c r="G5" s="434">
        <v>3</v>
      </c>
      <c r="H5" s="435"/>
      <c r="I5" s="434">
        <v>4</v>
      </c>
      <c r="J5" s="435"/>
      <c r="K5" s="434">
        <v>5</v>
      </c>
      <c r="L5" s="435"/>
      <c r="M5" s="434">
        <v>6</v>
      </c>
      <c r="N5" s="435"/>
      <c r="O5" s="434">
        <v>7</v>
      </c>
      <c r="P5" s="435"/>
      <c r="Q5" s="434">
        <v>8</v>
      </c>
      <c r="R5" s="435"/>
      <c r="S5" s="434">
        <v>9</v>
      </c>
      <c r="T5" s="435"/>
      <c r="U5" s="434">
        <v>10</v>
      </c>
      <c r="V5" s="435"/>
      <c r="W5" s="434">
        <v>11</v>
      </c>
      <c r="X5" s="435"/>
      <c r="Y5" s="434">
        <v>12</v>
      </c>
      <c r="Z5" s="436"/>
      <c r="AA5" s="437">
        <v>13</v>
      </c>
      <c r="AB5" s="436"/>
      <c r="AC5" s="437">
        <v>14</v>
      </c>
      <c r="AD5" s="438"/>
      <c r="AE5" s="437">
        <v>15</v>
      </c>
      <c r="AF5" s="383"/>
    </row>
    <row r="6" spans="1:34" ht="15.75">
      <c r="A6" s="592" t="s">
        <v>379</v>
      </c>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G6" s="439"/>
      <c r="AH6" s="439"/>
    </row>
    <row r="7" spans="1:34" ht="15.75">
      <c r="A7" s="419" t="s">
        <v>380</v>
      </c>
      <c r="B7" s="445"/>
      <c r="C7" s="458">
        <v>259</v>
      </c>
      <c r="D7" s="458"/>
      <c r="E7" s="459">
        <f>SUM(C7*2)</f>
        <v>518</v>
      </c>
      <c r="F7" s="459"/>
      <c r="G7" s="459">
        <f>SUM(C7*3)</f>
        <v>777</v>
      </c>
      <c r="H7" s="459"/>
      <c r="I7" s="459">
        <f>SUM(C7*4)</f>
        <v>1036</v>
      </c>
      <c r="J7" s="459"/>
      <c r="K7" s="459">
        <f>SUM(C7*5)</f>
        <v>1295</v>
      </c>
      <c r="L7" s="459"/>
      <c r="M7" s="459">
        <f>SUM(C7*6)</f>
        <v>1554</v>
      </c>
      <c r="N7" s="459"/>
      <c r="O7" s="459">
        <f>SUM(C7*7)</f>
        <v>1813</v>
      </c>
      <c r="P7" s="459"/>
      <c r="Q7" s="459">
        <f>SUM(C7*8)</f>
        <v>2072</v>
      </c>
      <c r="R7" s="459"/>
      <c r="S7" s="459">
        <f>SUM(C7*9)</f>
        <v>2331</v>
      </c>
      <c r="T7" s="459"/>
      <c r="U7" s="459">
        <f>SUM(C7*10)</f>
        <v>2590</v>
      </c>
      <c r="V7" s="459"/>
      <c r="W7" s="459">
        <f>SUM(C7*11)</f>
        <v>2849</v>
      </c>
      <c r="X7" s="459"/>
      <c r="Y7" s="459">
        <f>SUM(C7*12)-0</f>
        <v>3108</v>
      </c>
      <c r="Z7" s="419"/>
      <c r="AA7" s="459">
        <f>SUM(C7*13)</f>
        <v>3367</v>
      </c>
      <c r="AB7" s="459"/>
      <c r="AC7" s="459">
        <f>SUM(C7*14)</f>
        <v>3626</v>
      </c>
      <c r="AD7" s="459"/>
      <c r="AE7" s="459">
        <f>SUM(C7*15)</f>
        <v>3885</v>
      </c>
      <c r="AF7" s="439"/>
    </row>
    <row r="8" spans="1:34" ht="15.75">
      <c r="A8" s="419" t="s">
        <v>381</v>
      </c>
      <c r="B8" s="445"/>
      <c r="C8" s="458">
        <v>40.03</v>
      </c>
      <c r="D8" s="458"/>
      <c r="E8" s="459">
        <f>SUM(C8*2)</f>
        <v>80.06</v>
      </c>
      <c r="F8" s="459"/>
      <c r="G8" s="459">
        <f>SUM(C8*3)</f>
        <v>120.09</v>
      </c>
      <c r="H8" s="459"/>
      <c r="I8" s="459">
        <f>SUM(C8*4)</f>
        <v>160.12</v>
      </c>
      <c r="J8" s="459"/>
      <c r="K8" s="459">
        <f>SUM(C8*5)</f>
        <v>200.15</v>
      </c>
      <c r="L8" s="459"/>
      <c r="M8" s="459">
        <f>SUM(C8*6)</f>
        <v>240.18</v>
      </c>
      <c r="N8" s="459"/>
      <c r="O8" s="459">
        <f>SUM(C8*7)</f>
        <v>280.21000000000004</v>
      </c>
      <c r="P8" s="459"/>
      <c r="Q8" s="459">
        <f>SUM(C8*8)</f>
        <v>320.24</v>
      </c>
      <c r="R8" s="459"/>
      <c r="S8" s="459">
        <f>SUM(C8*9)</f>
        <v>360.27</v>
      </c>
      <c r="T8" s="459"/>
      <c r="U8" s="459">
        <f>SUM(C8*10)</f>
        <v>400.3</v>
      </c>
      <c r="V8" s="459"/>
      <c r="W8" s="459">
        <f>SUM(C8*11)</f>
        <v>440.33000000000004</v>
      </c>
      <c r="X8" s="459"/>
      <c r="Y8" s="459">
        <f>SUM(C8*12)</f>
        <v>480.36</v>
      </c>
      <c r="Z8" s="419"/>
      <c r="AA8" s="459">
        <v>480.36</v>
      </c>
      <c r="AB8" s="419"/>
      <c r="AC8" s="459">
        <v>480.36</v>
      </c>
      <c r="AD8" s="459"/>
      <c r="AE8" s="459">
        <v>480.36</v>
      </c>
      <c r="AF8" s="439"/>
    </row>
    <row r="9" spans="1:34" ht="15.75">
      <c r="A9" s="419" t="s">
        <v>382</v>
      </c>
      <c r="B9" s="445"/>
      <c r="C9" s="458">
        <v>23.11</v>
      </c>
      <c r="D9" s="458"/>
      <c r="E9" s="459">
        <f>SUM(C9*2)</f>
        <v>46.22</v>
      </c>
      <c r="F9" s="459"/>
      <c r="G9" s="459">
        <f>SUM(C9*3)</f>
        <v>69.33</v>
      </c>
      <c r="H9" s="459"/>
      <c r="I9" s="459">
        <f>SUM(C9*4)</f>
        <v>92.44</v>
      </c>
      <c r="J9" s="459"/>
      <c r="K9" s="459">
        <f>SUM(C9*5)</f>
        <v>115.55</v>
      </c>
      <c r="L9" s="459"/>
      <c r="M9" s="459">
        <f>SUM(C9*6)</f>
        <v>138.66</v>
      </c>
      <c r="N9" s="459"/>
      <c r="O9" s="459">
        <f>SUM(C9*7)</f>
        <v>161.76999999999998</v>
      </c>
      <c r="P9" s="459"/>
      <c r="Q9" s="459">
        <f>SUM(C9*8)</f>
        <v>184.88</v>
      </c>
      <c r="R9" s="459"/>
      <c r="S9" s="459">
        <f>SUM(C9*9)</f>
        <v>207.99</v>
      </c>
      <c r="T9" s="459"/>
      <c r="U9" s="459">
        <f>SUM(C9*10)</f>
        <v>231.1</v>
      </c>
      <c r="V9" s="459"/>
      <c r="W9" s="459">
        <f>SUM(C9*11)</f>
        <v>254.20999999999998</v>
      </c>
      <c r="X9" s="459"/>
      <c r="Y9" s="459">
        <f>SUM(C9*12)</f>
        <v>277.32</v>
      </c>
      <c r="Z9" s="419"/>
      <c r="AA9" s="459">
        <f>Y9</f>
        <v>277.32</v>
      </c>
      <c r="AB9" s="419"/>
      <c r="AC9" s="459">
        <f>AA9</f>
        <v>277.32</v>
      </c>
      <c r="AD9" s="459"/>
      <c r="AE9" s="459">
        <f>AA9</f>
        <v>277.32</v>
      </c>
      <c r="AF9" s="439"/>
    </row>
    <row r="10" spans="1:34" ht="15.75">
      <c r="A10" s="419" t="s">
        <v>383</v>
      </c>
      <c r="B10" s="445"/>
      <c r="C10" s="458">
        <v>5.5</v>
      </c>
      <c r="D10" s="458"/>
      <c r="E10" s="459">
        <f>SUM(C10*2)</f>
        <v>11</v>
      </c>
      <c r="F10" s="459"/>
      <c r="G10" s="459">
        <f>SUM(C10*3)</f>
        <v>16.5</v>
      </c>
      <c r="H10" s="459"/>
      <c r="I10" s="459">
        <f>SUM(C10*4)</f>
        <v>22</v>
      </c>
      <c r="J10" s="459"/>
      <c r="K10" s="459">
        <f>SUM(C10*5)</f>
        <v>27.5</v>
      </c>
      <c r="L10" s="459"/>
      <c r="M10" s="459">
        <f>SUM(C10*6)</f>
        <v>33</v>
      </c>
      <c r="N10" s="459"/>
      <c r="O10" s="459">
        <f>SUM(C10*7)</f>
        <v>38.5</v>
      </c>
      <c r="P10" s="459"/>
      <c r="Q10" s="459">
        <f>SUM(C10*8)</f>
        <v>44</v>
      </c>
      <c r="R10" s="459"/>
      <c r="S10" s="459">
        <f>SUM(C10*9)</f>
        <v>49.5</v>
      </c>
      <c r="T10" s="459"/>
      <c r="U10" s="459">
        <f>SUM(C10*10)</f>
        <v>55</v>
      </c>
      <c r="V10" s="459"/>
      <c r="W10" s="459">
        <f>SUM(C10*11)</f>
        <v>60.5</v>
      </c>
      <c r="X10" s="459"/>
      <c r="Y10" s="459">
        <f>SUM(C10*12)</f>
        <v>66</v>
      </c>
      <c r="Z10" s="419"/>
      <c r="AA10" s="459">
        <v>66</v>
      </c>
      <c r="AB10" s="419"/>
      <c r="AC10" s="459">
        <v>66</v>
      </c>
      <c r="AD10" s="459"/>
      <c r="AE10" s="459">
        <v>66</v>
      </c>
      <c r="AF10" s="439"/>
    </row>
    <row r="11" spans="1:34" ht="15.75">
      <c r="A11" s="419" t="s">
        <v>384</v>
      </c>
      <c r="B11" s="445"/>
      <c r="C11" s="460">
        <v>0.04</v>
      </c>
      <c r="D11" s="458"/>
      <c r="E11" s="461">
        <f>SUM(C11*2)</f>
        <v>0.08</v>
      </c>
      <c r="F11" s="459"/>
      <c r="G11" s="461">
        <f>SUM(C11*3)</f>
        <v>0.12</v>
      </c>
      <c r="H11" s="459"/>
      <c r="I11" s="461">
        <f>SUM(C11*4)</f>
        <v>0.16</v>
      </c>
      <c r="J11" s="459"/>
      <c r="K11" s="461">
        <f>SUM(C11*5)</f>
        <v>0.2</v>
      </c>
      <c r="L11" s="459"/>
      <c r="M11" s="461">
        <f>SUM(C11*6)</f>
        <v>0.24</v>
      </c>
      <c r="N11" s="459"/>
      <c r="O11" s="461">
        <f>SUM(C11*7)</f>
        <v>0.28000000000000003</v>
      </c>
      <c r="P11" s="459"/>
      <c r="Q11" s="461">
        <f>SUM(C11*8)</f>
        <v>0.32</v>
      </c>
      <c r="R11" s="459"/>
      <c r="S11" s="461">
        <f>SUM(C11*9)</f>
        <v>0.36</v>
      </c>
      <c r="T11" s="459"/>
      <c r="U11" s="461">
        <f>SUM(C11*10)</f>
        <v>0.4</v>
      </c>
      <c r="V11" s="459"/>
      <c r="W11" s="461">
        <f>SUM(C11*11)</f>
        <v>0.44</v>
      </c>
      <c r="X11" s="459"/>
      <c r="Y11" s="461">
        <f>SUM(C11*12)</f>
        <v>0.48</v>
      </c>
      <c r="Z11" s="419"/>
      <c r="AA11" s="461">
        <v>0.48</v>
      </c>
      <c r="AB11" s="419"/>
      <c r="AC11" s="461">
        <v>0.48</v>
      </c>
      <c r="AD11" s="461"/>
      <c r="AE11" s="461">
        <v>0.48</v>
      </c>
      <c r="AF11" s="439"/>
    </row>
    <row r="12" spans="1:34" ht="15.75">
      <c r="A12" s="445"/>
      <c r="B12" s="445"/>
      <c r="C12" s="459">
        <f>SUM(C7:C11)</f>
        <v>327.68</v>
      </c>
      <c r="D12" s="459"/>
      <c r="E12" s="459">
        <f>SUM(E7:E11)</f>
        <v>655.36</v>
      </c>
      <c r="F12" s="459"/>
      <c r="G12" s="459">
        <f>SUM(G7:G11)</f>
        <v>983.04000000000008</v>
      </c>
      <c r="H12" s="459"/>
      <c r="I12" s="459">
        <f>SUM(I7:I11)</f>
        <v>1310.72</v>
      </c>
      <c r="J12" s="459"/>
      <c r="K12" s="459">
        <f>SUM(K7:K11)</f>
        <v>1638.4</v>
      </c>
      <c r="L12" s="459"/>
      <c r="M12" s="459">
        <f>SUM(M7:M11)</f>
        <v>1966.0800000000002</v>
      </c>
      <c r="N12" s="459"/>
      <c r="O12" s="459">
        <f>SUM(O7:O11)</f>
        <v>2293.7600000000002</v>
      </c>
      <c r="P12" s="459"/>
      <c r="Q12" s="459">
        <f>SUM(Q7:Q11)</f>
        <v>2621.44</v>
      </c>
      <c r="R12" s="459"/>
      <c r="S12" s="459">
        <f>SUM(S7:S11)</f>
        <v>2949.1200000000003</v>
      </c>
      <c r="T12" s="459"/>
      <c r="U12" s="459">
        <f>SUM(U7:U11)</f>
        <v>3276.8</v>
      </c>
      <c r="V12" s="459"/>
      <c r="W12" s="459">
        <f>SUM(W7:W11)</f>
        <v>3604.48</v>
      </c>
      <c r="X12" s="459"/>
      <c r="Y12" s="459">
        <f>SUM(Y7:Y11)</f>
        <v>3932.1600000000003</v>
      </c>
      <c r="Z12" s="419"/>
      <c r="AA12" s="459">
        <f>SUM(AA7:AA11)</f>
        <v>4191.16</v>
      </c>
      <c r="AB12" s="419"/>
      <c r="AC12" s="459">
        <f>SUM(AC7:AC11)</f>
        <v>4450.1599999999989</v>
      </c>
      <c r="AD12" s="459"/>
      <c r="AE12" s="459">
        <f>SUM(AE7:AE11)</f>
        <v>4709.1599999999989</v>
      </c>
      <c r="AF12" s="439"/>
    </row>
    <row r="13" spans="1:34">
      <c r="A13" s="446"/>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7"/>
      <c r="AB13" s="446"/>
      <c r="AC13" s="447"/>
      <c r="AD13" s="447"/>
      <c r="AE13" s="447"/>
      <c r="AF13" s="439"/>
    </row>
    <row r="14" spans="1:34" ht="15.75">
      <c r="A14" s="602" t="s">
        <v>385</v>
      </c>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439"/>
    </row>
    <row r="15" spans="1:34" ht="15.75">
      <c r="A15" s="419" t="s">
        <v>380</v>
      </c>
      <c r="B15" s="445"/>
      <c r="C15" s="458">
        <v>332</v>
      </c>
      <c r="D15" s="458"/>
      <c r="E15" s="459">
        <f>SUM(C15*2)</f>
        <v>664</v>
      </c>
      <c r="F15" s="459"/>
      <c r="G15" s="459">
        <f>SUM(C15*3)</f>
        <v>996</v>
      </c>
      <c r="H15" s="459"/>
      <c r="I15" s="459">
        <f>SUM(C15*4)</f>
        <v>1328</v>
      </c>
      <c r="J15" s="459"/>
      <c r="K15" s="459">
        <f>SUM(C15*5)</f>
        <v>1660</v>
      </c>
      <c r="L15" s="459"/>
      <c r="M15" s="459">
        <f>SUM(C15*6)</f>
        <v>1992</v>
      </c>
      <c r="N15" s="459"/>
      <c r="O15" s="459">
        <f>SUM(C15*7)</f>
        <v>2324</v>
      </c>
      <c r="P15" s="459"/>
      <c r="Q15" s="459">
        <f>SUM(C15*8)</f>
        <v>2656</v>
      </c>
      <c r="R15" s="459"/>
      <c r="S15" s="459">
        <f>SUM(C15*9)</f>
        <v>2988</v>
      </c>
      <c r="T15" s="459"/>
      <c r="U15" s="459">
        <f>SUM(C15*10)</f>
        <v>3320</v>
      </c>
      <c r="V15" s="459"/>
      <c r="W15" s="459">
        <f>SUM(C15*11)</f>
        <v>3652</v>
      </c>
      <c r="X15" s="459"/>
      <c r="Y15" s="459">
        <f>SUM(C15*12)-0</f>
        <v>3984</v>
      </c>
      <c r="Z15" s="419"/>
      <c r="AA15" s="459">
        <f>SUM(C15*13)</f>
        <v>4316</v>
      </c>
      <c r="AB15" s="459"/>
      <c r="AC15" s="459">
        <f>SUM(C15*14)</f>
        <v>4648</v>
      </c>
      <c r="AD15" s="459"/>
      <c r="AE15" s="459">
        <f>SUM(C15*15)</f>
        <v>4980</v>
      </c>
      <c r="AF15" s="439"/>
    </row>
    <row r="16" spans="1:34" ht="15.75">
      <c r="A16" s="419" t="s">
        <v>381</v>
      </c>
      <c r="B16" s="445"/>
      <c r="C16" s="458">
        <v>40.03</v>
      </c>
      <c r="D16" s="458"/>
      <c r="E16" s="459">
        <f>SUM(C16*2)</f>
        <v>80.06</v>
      </c>
      <c r="F16" s="459"/>
      <c r="G16" s="459">
        <f>SUM(C16*3)</f>
        <v>120.09</v>
      </c>
      <c r="H16" s="459"/>
      <c r="I16" s="459">
        <f>SUM(C16*4)</f>
        <v>160.12</v>
      </c>
      <c r="J16" s="459"/>
      <c r="K16" s="459">
        <f>SUM(C16*5)</f>
        <v>200.15</v>
      </c>
      <c r="L16" s="459"/>
      <c r="M16" s="459">
        <f>SUM(C16*6)</f>
        <v>240.18</v>
      </c>
      <c r="N16" s="459"/>
      <c r="O16" s="459">
        <f>SUM(C16*7)</f>
        <v>280.21000000000004</v>
      </c>
      <c r="P16" s="459"/>
      <c r="Q16" s="459">
        <f>SUM(C16*8)</f>
        <v>320.24</v>
      </c>
      <c r="R16" s="459"/>
      <c r="S16" s="459">
        <f>SUM(C16*9)</f>
        <v>360.27</v>
      </c>
      <c r="T16" s="459"/>
      <c r="U16" s="459">
        <f>SUM(C16*10)</f>
        <v>400.3</v>
      </c>
      <c r="V16" s="459"/>
      <c r="W16" s="459">
        <f>SUM(C16*11)</f>
        <v>440.33000000000004</v>
      </c>
      <c r="X16" s="459"/>
      <c r="Y16" s="459">
        <f>SUM(C16*12)</f>
        <v>480.36</v>
      </c>
      <c r="Z16" s="419"/>
      <c r="AA16" s="459">
        <v>480.36</v>
      </c>
      <c r="AB16" s="419"/>
      <c r="AC16" s="459">
        <v>480.36</v>
      </c>
      <c r="AD16" s="459"/>
      <c r="AE16" s="459">
        <v>480.36</v>
      </c>
      <c r="AF16" s="439"/>
    </row>
    <row r="17" spans="1:32" ht="15.75">
      <c r="A17" s="419" t="s">
        <v>382</v>
      </c>
      <c r="B17" s="445"/>
      <c r="C17" s="458">
        <v>23.11</v>
      </c>
      <c r="D17" s="458"/>
      <c r="E17" s="459">
        <f>SUM(C17*2)</f>
        <v>46.22</v>
      </c>
      <c r="F17" s="459"/>
      <c r="G17" s="459">
        <f>SUM(C17*3)</f>
        <v>69.33</v>
      </c>
      <c r="H17" s="459"/>
      <c r="I17" s="459">
        <f>SUM(C17*4)</f>
        <v>92.44</v>
      </c>
      <c r="J17" s="459"/>
      <c r="K17" s="459">
        <f>SUM(C17*5)</f>
        <v>115.55</v>
      </c>
      <c r="L17" s="459"/>
      <c r="M17" s="459">
        <f>SUM(C17*6)</f>
        <v>138.66</v>
      </c>
      <c r="N17" s="459"/>
      <c r="O17" s="459">
        <f>SUM(C17*7)</f>
        <v>161.76999999999998</v>
      </c>
      <c r="P17" s="459"/>
      <c r="Q17" s="459">
        <f>SUM(C17*8)</f>
        <v>184.88</v>
      </c>
      <c r="R17" s="459"/>
      <c r="S17" s="459">
        <f>SUM(C17*9)</f>
        <v>207.99</v>
      </c>
      <c r="T17" s="459"/>
      <c r="U17" s="459">
        <f>SUM(C17*10)</f>
        <v>231.1</v>
      </c>
      <c r="V17" s="459"/>
      <c r="W17" s="459">
        <f>SUM(C17*11)</f>
        <v>254.20999999999998</v>
      </c>
      <c r="X17" s="459"/>
      <c r="Y17" s="459">
        <f>SUM(C17*12)</f>
        <v>277.32</v>
      </c>
      <c r="Z17" s="419"/>
      <c r="AA17" s="459">
        <f>Y17</f>
        <v>277.32</v>
      </c>
      <c r="AB17" s="419"/>
      <c r="AC17" s="459">
        <f>AA17</f>
        <v>277.32</v>
      </c>
      <c r="AD17" s="459"/>
      <c r="AE17" s="459">
        <f>AC17</f>
        <v>277.32</v>
      </c>
      <c r="AF17" s="439"/>
    </row>
    <row r="18" spans="1:32" ht="15.75">
      <c r="A18" s="419" t="s">
        <v>383</v>
      </c>
      <c r="B18" s="445"/>
      <c r="C18" s="458">
        <v>5.5</v>
      </c>
      <c r="D18" s="458"/>
      <c r="E18" s="459">
        <f>SUM(C18*2)</f>
        <v>11</v>
      </c>
      <c r="F18" s="459"/>
      <c r="G18" s="459">
        <f>SUM(C18*3)</f>
        <v>16.5</v>
      </c>
      <c r="H18" s="459"/>
      <c r="I18" s="459">
        <f>SUM(C18*4)</f>
        <v>22</v>
      </c>
      <c r="J18" s="459"/>
      <c r="K18" s="459">
        <f>SUM(C18*5)</f>
        <v>27.5</v>
      </c>
      <c r="L18" s="459"/>
      <c r="M18" s="459">
        <f>SUM(C18*6)</f>
        <v>33</v>
      </c>
      <c r="N18" s="459"/>
      <c r="O18" s="459">
        <f>SUM(C18*7)</f>
        <v>38.5</v>
      </c>
      <c r="P18" s="459"/>
      <c r="Q18" s="459">
        <f>SUM(C18*8)</f>
        <v>44</v>
      </c>
      <c r="R18" s="459"/>
      <c r="S18" s="459">
        <f>SUM(C18*9)</f>
        <v>49.5</v>
      </c>
      <c r="T18" s="459"/>
      <c r="U18" s="459">
        <f>SUM(C18*10)</f>
        <v>55</v>
      </c>
      <c r="V18" s="459"/>
      <c r="W18" s="459">
        <f>SUM(C18*11)</f>
        <v>60.5</v>
      </c>
      <c r="X18" s="459"/>
      <c r="Y18" s="459">
        <f>SUM(C18*12)</f>
        <v>66</v>
      </c>
      <c r="Z18" s="419"/>
      <c r="AA18" s="459">
        <v>66</v>
      </c>
      <c r="AB18" s="419"/>
      <c r="AC18" s="459">
        <v>66</v>
      </c>
      <c r="AD18" s="459"/>
      <c r="AE18" s="459">
        <v>66</v>
      </c>
      <c r="AF18" s="439"/>
    </row>
    <row r="19" spans="1:32" ht="15.75">
      <c r="A19" s="419" t="s">
        <v>384</v>
      </c>
      <c r="B19" s="445"/>
      <c r="C19" s="460">
        <v>0.04</v>
      </c>
      <c r="D19" s="458"/>
      <c r="E19" s="461">
        <f>SUM(C19*2)</f>
        <v>0.08</v>
      </c>
      <c r="F19" s="459"/>
      <c r="G19" s="461">
        <f>SUM(C19*3)</f>
        <v>0.12</v>
      </c>
      <c r="H19" s="459"/>
      <c r="I19" s="461">
        <f>SUM(C19*4)</f>
        <v>0.16</v>
      </c>
      <c r="J19" s="459"/>
      <c r="K19" s="461">
        <f>SUM(C19*5)</f>
        <v>0.2</v>
      </c>
      <c r="L19" s="459"/>
      <c r="M19" s="461">
        <f>SUM(C19*6)</f>
        <v>0.24</v>
      </c>
      <c r="N19" s="459"/>
      <c r="O19" s="461">
        <f>SUM(C19*7)</f>
        <v>0.28000000000000003</v>
      </c>
      <c r="P19" s="459"/>
      <c r="Q19" s="461">
        <f>SUM(C19*8)</f>
        <v>0.32</v>
      </c>
      <c r="R19" s="459"/>
      <c r="S19" s="461">
        <f>SUM(C19*9)</f>
        <v>0.36</v>
      </c>
      <c r="T19" s="459"/>
      <c r="U19" s="461">
        <f>SUM(C19*10)</f>
        <v>0.4</v>
      </c>
      <c r="V19" s="459"/>
      <c r="W19" s="461">
        <f>SUM(C19*11)</f>
        <v>0.44</v>
      </c>
      <c r="X19" s="459"/>
      <c r="Y19" s="461">
        <f>SUM(C19*12)</f>
        <v>0.48</v>
      </c>
      <c r="Z19" s="419"/>
      <c r="AA19" s="461">
        <v>0.48</v>
      </c>
      <c r="AB19" s="419"/>
      <c r="AC19" s="461">
        <v>0.48</v>
      </c>
      <c r="AD19" s="459"/>
      <c r="AE19" s="461">
        <v>0.48</v>
      </c>
      <c r="AF19" s="439"/>
    </row>
    <row r="20" spans="1:32" ht="15.75">
      <c r="A20" s="445"/>
      <c r="B20" s="445"/>
      <c r="C20" s="459">
        <f>SUM(C15:C19)</f>
        <v>400.68</v>
      </c>
      <c r="D20" s="459"/>
      <c r="E20" s="459">
        <f>SUM(E15:E19)</f>
        <v>801.36</v>
      </c>
      <c r="F20" s="459"/>
      <c r="G20" s="459">
        <f>SUM(G15:G19)</f>
        <v>1202.0399999999997</v>
      </c>
      <c r="H20" s="459"/>
      <c r="I20" s="459">
        <f>SUM(I15:I19)</f>
        <v>1602.72</v>
      </c>
      <c r="J20" s="459"/>
      <c r="K20" s="459">
        <f>SUM(K15:K19)</f>
        <v>2003.4</v>
      </c>
      <c r="L20" s="459"/>
      <c r="M20" s="459">
        <f>SUM(M15:M19)</f>
        <v>2404.0799999999995</v>
      </c>
      <c r="N20" s="459"/>
      <c r="O20" s="459">
        <f>SUM(O15:O19)</f>
        <v>2804.76</v>
      </c>
      <c r="P20" s="459"/>
      <c r="Q20" s="459">
        <f>SUM(Q15:Q19)</f>
        <v>3205.44</v>
      </c>
      <c r="R20" s="459"/>
      <c r="S20" s="459">
        <f>SUM(S15:S19)</f>
        <v>3606.1200000000003</v>
      </c>
      <c r="T20" s="459"/>
      <c r="U20" s="459">
        <f>SUM(U15:U19)</f>
        <v>4006.8</v>
      </c>
      <c r="V20" s="459"/>
      <c r="W20" s="459">
        <f>SUM(W15:W19)</f>
        <v>4407.4799999999996</v>
      </c>
      <c r="X20" s="459"/>
      <c r="Y20" s="459">
        <f>SUM(Y15:Y19)</f>
        <v>4808.1599999999989</v>
      </c>
      <c r="Z20" s="419"/>
      <c r="AA20" s="459">
        <f>SUM(AA15:AA19)</f>
        <v>5140.1599999999989</v>
      </c>
      <c r="AB20" s="419"/>
      <c r="AC20" s="459">
        <f>SUM(AC15:AC19)</f>
        <v>5472.1599999999989</v>
      </c>
      <c r="AD20" s="459"/>
      <c r="AE20" s="459">
        <f>SUM(AE15:AE19)</f>
        <v>5804.1599999999989</v>
      </c>
      <c r="AF20" s="439"/>
    </row>
    <row r="21" spans="1:32">
      <c r="A21" s="446"/>
      <c r="B21" s="446"/>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6"/>
      <c r="AA21" s="447"/>
      <c r="AB21" s="446"/>
      <c r="AC21" s="447"/>
      <c r="AD21" s="447"/>
      <c r="AE21" s="447"/>
      <c r="AF21" s="439"/>
    </row>
    <row r="22" spans="1:32" ht="15.75">
      <c r="A22" s="592" t="s">
        <v>386</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439"/>
    </row>
    <row r="23" spans="1:32" ht="15.75">
      <c r="A23" s="419" t="s">
        <v>380</v>
      </c>
      <c r="B23" s="445"/>
      <c r="C23" s="462">
        <v>350</v>
      </c>
      <c r="D23" s="458"/>
      <c r="E23" s="459">
        <f>SUM(C23*2)</f>
        <v>700</v>
      </c>
      <c r="F23" s="459"/>
      <c r="G23" s="459">
        <f>SUM(C23*3)</f>
        <v>1050</v>
      </c>
      <c r="H23" s="459"/>
      <c r="I23" s="459">
        <f>SUM(C23*4)</f>
        <v>1400</v>
      </c>
      <c r="J23" s="459"/>
      <c r="K23" s="459">
        <f>SUM(C23*5)</f>
        <v>1750</v>
      </c>
      <c r="L23" s="459"/>
      <c r="M23" s="459">
        <f>SUM(C23*6)</f>
        <v>2100</v>
      </c>
      <c r="N23" s="459"/>
      <c r="O23" s="459">
        <f>SUM(C23*7)</f>
        <v>2450</v>
      </c>
      <c r="P23" s="459"/>
      <c r="Q23" s="459">
        <f>SUM(C23*8)</f>
        <v>2800</v>
      </c>
      <c r="R23" s="459"/>
      <c r="S23" s="459">
        <f>SUM(C23*9)</f>
        <v>3150</v>
      </c>
      <c r="T23" s="459"/>
      <c r="U23" s="459">
        <f>SUM(C23*10)</f>
        <v>3500</v>
      </c>
      <c r="V23" s="459"/>
      <c r="W23" s="459">
        <f>SUM(C23*11)</f>
        <v>3850</v>
      </c>
      <c r="X23" s="459"/>
      <c r="Y23" s="459">
        <f>SUM(C23*12)</f>
        <v>4200</v>
      </c>
      <c r="Z23" s="419"/>
      <c r="AA23" s="459">
        <f>SUM(C23*13)</f>
        <v>4550</v>
      </c>
      <c r="AB23" s="419"/>
      <c r="AC23" s="459">
        <f>SUM(C23*14)</f>
        <v>4900</v>
      </c>
      <c r="AD23" s="459"/>
      <c r="AE23" s="459">
        <f>SUM(C23*15)</f>
        <v>5250</v>
      </c>
      <c r="AF23" s="439"/>
    </row>
    <row r="24" spans="1:32" ht="15.75">
      <c r="A24" s="419" t="s">
        <v>382</v>
      </c>
      <c r="B24" s="445"/>
      <c r="C24" s="462">
        <v>23.11</v>
      </c>
      <c r="D24" s="458"/>
      <c r="E24" s="459">
        <f>SUM(C24*2)</f>
        <v>46.22</v>
      </c>
      <c r="F24" s="459"/>
      <c r="G24" s="459">
        <f>SUM(C24*3)</f>
        <v>69.33</v>
      </c>
      <c r="H24" s="459"/>
      <c r="I24" s="459">
        <f>SUM(C24*4)</f>
        <v>92.44</v>
      </c>
      <c r="J24" s="459"/>
      <c r="K24" s="459">
        <f>SUM(C24*5)</f>
        <v>115.55</v>
      </c>
      <c r="L24" s="459"/>
      <c r="M24" s="459">
        <f>SUM(C24*6)</f>
        <v>138.66</v>
      </c>
      <c r="N24" s="459"/>
      <c r="O24" s="459">
        <f>SUM(C24*7)</f>
        <v>161.76999999999998</v>
      </c>
      <c r="P24" s="459"/>
      <c r="Q24" s="459">
        <f>SUM(C24*8)</f>
        <v>184.88</v>
      </c>
      <c r="R24" s="459"/>
      <c r="S24" s="459">
        <f>SUM(C24*9)</f>
        <v>207.99</v>
      </c>
      <c r="T24" s="459"/>
      <c r="U24" s="459">
        <f>SUM(C24*10)</f>
        <v>231.1</v>
      </c>
      <c r="V24" s="459"/>
      <c r="W24" s="459">
        <f>SUM(C24*11)</f>
        <v>254.20999999999998</v>
      </c>
      <c r="X24" s="459"/>
      <c r="Y24" s="459">
        <f>SUM(C24*12)</f>
        <v>277.32</v>
      </c>
      <c r="Z24" s="419"/>
      <c r="AA24" s="459">
        <f>Y24</f>
        <v>277.32</v>
      </c>
      <c r="AB24" s="419"/>
      <c r="AC24" s="459">
        <f>AA24</f>
        <v>277.32</v>
      </c>
      <c r="AD24" s="459"/>
      <c r="AE24" s="459">
        <f>AC24</f>
        <v>277.32</v>
      </c>
      <c r="AF24" s="439"/>
    </row>
    <row r="25" spans="1:32" ht="15.75">
      <c r="A25" s="419" t="s">
        <v>383</v>
      </c>
      <c r="B25" s="445"/>
      <c r="C25" s="462">
        <v>5.5</v>
      </c>
      <c r="D25" s="458"/>
      <c r="E25" s="459">
        <f>SUM(C25*2)</f>
        <v>11</v>
      </c>
      <c r="F25" s="459"/>
      <c r="G25" s="459">
        <f>SUM(C25*3)</f>
        <v>16.5</v>
      </c>
      <c r="H25" s="459"/>
      <c r="I25" s="459">
        <f>SUM(C25*4)</f>
        <v>22</v>
      </c>
      <c r="J25" s="459"/>
      <c r="K25" s="459">
        <f>SUM(C25*5)</f>
        <v>27.5</v>
      </c>
      <c r="L25" s="459"/>
      <c r="M25" s="459">
        <f>SUM(C25*6)</f>
        <v>33</v>
      </c>
      <c r="N25" s="459"/>
      <c r="O25" s="459">
        <f>SUM(C25*7)</f>
        <v>38.5</v>
      </c>
      <c r="P25" s="459"/>
      <c r="Q25" s="459">
        <f>SUM(C25*8)</f>
        <v>44</v>
      </c>
      <c r="R25" s="459"/>
      <c r="S25" s="459">
        <f>SUM(C25*9)</f>
        <v>49.5</v>
      </c>
      <c r="T25" s="459"/>
      <c r="U25" s="459">
        <f>SUM(C25*10)</f>
        <v>55</v>
      </c>
      <c r="V25" s="459"/>
      <c r="W25" s="459">
        <f>SUM(C25*11)</f>
        <v>60.5</v>
      </c>
      <c r="X25" s="459"/>
      <c r="Y25" s="459">
        <f>SUM(C25*12)</f>
        <v>66</v>
      </c>
      <c r="Z25" s="419"/>
      <c r="AA25" s="459">
        <v>66</v>
      </c>
      <c r="AB25" s="419"/>
      <c r="AC25" s="459">
        <v>66</v>
      </c>
      <c r="AD25" s="459"/>
      <c r="AE25" s="459">
        <v>66</v>
      </c>
      <c r="AF25" s="439"/>
    </row>
    <row r="26" spans="1:32" ht="15.75">
      <c r="A26" s="419" t="s">
        <v>384</v>
      </c>
      <c r="B26" s="445"/>
      <c r="C26" s="463">
        <v>0.04</v>
      </c>
      <c r="D26" s="458"/>
      <c r="E26" s="461">
        <f>SUM(C26*2)</f>
        <v>0.08</v>
      </c>
      <c r="F26" s="459"/>
      <c r="G26" s="461">
        <f>SUM(C26*3)</f>
        <v>0.12</v>
      </c>
      <c r="H26" s="459"/>
      <c r="I26" s="461">
        <f>SUM(C26*4)</f>
        <v>0.16</v>
      </c>
      <c r="J26" s="459"/>
      <c r="K26" s="461">
        <f>SUM(C26*5)</f>
        <v>0.2</v>
      </c>
      <c r="L26" s="459"/>
      <c r="M26" s="461">
        <f>SUM(C26*6)</f>
        <v>0.24</v>
      </c>
      <c r="N26" s="459"/>
      <c r="O26" s="461">
        <f>SUM(C26*7)</f>
        <v>0.28000000000000003</v>
      </c>
      <c r="P26" s="459"/>
      <c r="Q26" s="461">
        <f>SUM(C26*8)</f>
        <v>0.32</v>
      </c>
      <c r="R26" s="459"/>
      <c r="S26" s="461">
        <f>SUM(C26*9)</f>
        <v>0.36</v>
      </c>
      <c r="T26" s="459"/>
      <c r="U26" s="461">
        <f>SUM(C26*10)</f>
        <v>0.4</v>
      </c>
      <c r="V26" s="459"/>
      <c r="W26" s="461">
        <f>SUM(C26*11)</f>
        <v>0.44</v>
      </c>
      <c r="X26" s="459"/>
      <c r="Y26" s="461">
        <f>SUM(C26*12)</f>
        <v>0.48</v>
      </c>
      <c r="Z26" s="419"/>
      <c r="AA26" s="461">
        <v>0.48</v>
      </c>
      <c r="AB26" s="419"/>
      <c r="AC26" s="461">
        <v>0.48</v>
      </c>
      <c r="AD26" s="459"/>
      <c r="AE26" s="461">
        <v>0.48</v>
      </c>
      <c r="AF26" s="439"/>
    </row>
    <row r="27" spans="1:32" ht="15.75">
      <c r="A27" s="448"/>
      <c r="B27" s="448"/>
      <c r="C27" s="462">
        <f>SUM(C23:C26)</f>
        <v>378.65000000000003</v>
      </c>
      <c r="D27" s="458"/>
      <c r="E27" s="459">
        <f>SUM(E23:E26)</f>
        <v>757.30000000000007</v>
      </c>
      <c r="F27" s="459"/>
      <c r="G27" s="459">
        <f>SUM(G23:G26)</f>
        <v>1135.9499999999998</v>
      </c>
      <c r="H27" s="459"/>
      <c r="I27" s="459">
        <f>SUM(I23:I26)</f>
        <v>1514.6000000000001</v>
      </c>
      <c r="J27" s="459"/>
      <c r="K27" s="459">
        <f>SUM(K23:K26)</f>
        <v>1893.25</v>
      </c>
      <c r="L27" s="459"/>
      <c r="M27" s="459">
        <f>SUM(M23:M26)</f>
        <v>2271.8999999999996</v>
      </c>
      <c r="N27" s="459"/>
      <c r="O27" s="459">
        <f>SUM(O23:O26)</f>
        <v>2650.55</v>
      </c>
      <c r="P27" s="459"/>
      <c r="Q27" s="459">
        <f>SUM(Q23:Q26)</f>
        <v>3029.2000000000003</v>
      </c>
      <c r="R27" s="459"/>
      <c r="S27" s="459">
        <f>SUM(S23:S26)</f>
        <v>3407.85</v>
      </c>
      <c r="T27" s="459"/>
      <c r="U27" s="459">
        <f>SUM(U23:U26)</f>
        <v>3786.5</v>
      </c>
      <c r="V27" s="459"/>
      <c r="W27" s="459">
        <f>SUM(W23:W26)</f>
        <v>4165.1499999999996</v>
      </c>
      <c r="X27" s="459"/>
      <c r="Y27" s="459">
        <f>SUM(Y23:Y26)</f>
        <v>4543.7999999999993</v>
      </c>
      <c r="Z27" s="419"/>
      <c r="AA27" s="459">
        <f>SUM(AA23:AA26)</f>
        <v>4893.7999999999993</v>
      </c>
      <c r="AB27" s="419"/>
      <c r="AC27" s="459">
        <f>SUM(AC23:AC26)</f>
        <v>5243.7999999999993</v>
      </c>
      <c r="AD27" s="459"/>
      <c r="AE27" s="459">
        <f t="shared" ref="AE27" si="0">SUM(AE23:AE26)</f>
        <v>5593.7999999999993</v>
      </c>
      <c r="AF27" s="439"/>
    </row>
    <row r="28" spans="1:32">
      <c r="A28" s="446"/>
      <c r="B28" s="446"/>
      <c r="C28" s="447"/>
      <c r="D28" s="446"/>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39"/>
    </row>
    <row r="29" spans="1:32" ht="15.75">
      <c r="A29" s="592" t="s">
        <v>387</v>
      </c>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439"/>
    </row>
    <row r="30" spans="1:32" ht="15.75">
      <c r="A30" s="419" t="s">
        <v>380</v>
      </c>
      <c r="B30" s="445"/>
      <c r="C30" s="462">
        <f>83.89*1.04</f>
        <v>87.24560000000001</v>
      </c>
      <c r="D30" s="458"/>
      <c r="E30" s="459">
        <f>SUM(C30*2)</f>
        <v>174.49120000000002</v>
      </c>
      <c r="F30" s="459"/>
      <c r="G30" s="459">
        <f>SUM(C30*3)</f>
        <v>261.73680000000002</v>
      </c>
      <c r="H30" s="459"/>
      <c r="I30" s="459">
        <f>SUM(C30*4)</f>
        <v>348.98240000000004</v>
      </c>
      <c r="J30" s="459"/>
      <c r="K30" s="459">
        <f>SUM(C30*5)</f>
        <v>436.22800000000007</v>
      </c>
      <c r="L30" s="459"/>
      <c r="M30" s="459">
        <f>SUM(C30*6)</f>
        <v>523.47360000000003</v>
      </c>
      <c r="N30" s="459"/>
      <c r="O30" s="459">
        <f>SUM(C30*7)</f>
        <v>610.71920000000011</v>
      </c>
      <c r="P30" s="459"/>
      <c r="Q30" s="459">
        <f>SUM(C30*8)</f>
        <v>697.96480000000008</v>
      </c>
      <c r="R30" s="459"/>
      <c r="S30" s="459">
        <f>SUM(C30*9)</f>
        <v>785.21040000000005</v>
      </c>
      <c r="T30" s="459"/>
      <c r="U30" s="459">
        <f>SUM(C30*10)</f>
        <v>872.45600000000013</v>
      </c>
      <c r="V30" s="459"/>
      <c r="W30" s="459">
        <f>SUM(C30*11)</f>
        <v>959.7016000000001</v>
      </c>
      <c r="X30" s="459"/>
      <c r="Y30" s="459">
        <f>SUM(C30*12)</f>
        <v>1046.9472000000001</v>
      </c>
      <c r="Z30" s="419"/>
      <c r="AA30" s="459">
        <f>SUM(C30*13)</f>
        <v>1134.1928</v>
      </c>
      <c r="AB30" s="446"/>
      <c r="AC30" s="447"/>
      <c r="AD30" s="447"/>
      <c r="AE30" s="447"/>
      <c r="AF30" s="439"/>
    </row>
    <row r="31" spans="1:32" ht="15.75">
      <c r="A31" s="419" t="s">
        <v>388</v>
      </c>
      <c r="B31" s="445"/>
      <c r="C31" s="462">
        <v>5.5</v>
      </c>
      <c r="D31" s="458"/>
      <c r="E31" s="459">
        <f>SUM(C31*2)</f>
        <v>11</v>
      </c>
      <c r="F31" s="459"/>
      <c r="G31" s="459">
        <f>SUM(C31*3)</f>
        <v>16.5</v>
      </c>
      <c r="H31" s="459"/>
      <c r="I31" s="459">
        <f>SUM(C31*4)</f>
        <v>22</v>
      </c>
      <c r="J31" s="459"/>
      <c r="K31" s="459">
        <f>SUM(C31*5)</f>
        <v>27.5</v>
      </c>
      <c r="L31" s="459"/>
      <c r="M31" s="459">
        <f>SUM(C31*6)</f>
        <v>33</v>
      </c>
      <c r="N31" s="459"/>
      <c r="O31" s="459">
        <f>SUM(C31*7)</f>
        <v>38.5</v>
      </c>
      <c r="P31" s="459"/>
      <c r="Q31" s="459">
        <f>SUM(C31*8)</f>
        <v>44</v>
      </c>
      <c r="R31" s="459"/>
      <c r="S31" s="459">
        <f>SUM(C31*9)</f>
        <v>49.5</v>
      </c>
      <c r="T31" s="459"/>
      <c r="U31" s="459">
        <f>SUM(C31*10)</f>
        <v>55</v>
      </c>
      <c r="V31" s="459"/>
      <c r="W31" s="459">
        <f>SUM(C31*11)</f>
        <v>60.5</v>
      </c>
      <c r="X31" s="459"/>
      <c r="Y31" s="459">
        <f>SUM(C31*12)</f>
        <v>66</v>
      </c>
      <c r="Z31" s="419"/>
      <c r="AA31" s="459">
        <v>66</v>
      </c>
      <c r="AB31" s="446"/>
      <c r="AC31" s="447"/>
      <c r="AD31" s="447"/>
      <c r="AE31" s="447"/>
      <c r="AF31" s="439"/>
    </row>
    <row r="32" spans="1:32" ht="15.75">
      <c r="A32" s="419" t="s">
        <v>389</v>
      </c>
      <c r="B32" s="445"/>
      <c r="C32" s="463">
        <v>0.04</v>
      </c>
      <c r="D32" s="458"/>
      <c r="E32" s="461">
        <f>SUM(C32*2)</f>
        <v>0.08</v>
      </c>
      <c r="F32" s="459"/>
      <c r="G32" s="461">
        <f>SUM(C32*3)</f>
        <v>0.12</v>
      </c>
      <c r="H32" s="459"/>
      <c r="I32" s="461">
        <f>SUM(C32*4)</f>
        <v>0.16</v>
      </c>
      <c r="J32" s="459"/>
      <c r="K32" s="461">
        <f>SUM(C32*5)</f>
        <v>0.2</v>
      </c>
      <c r="L32" s="459"/>
      <c r="M32" s="461">
        <f>SUM(C32*6)</f>
        <v>0.24</v>
      </c>
      <c r="N32" s="459"/>
      <c r="O32" s="461">
        <f>SUM(C32*7)</f>
        <v>0.28000000000000003</v>
      </c>
      <c r="P32" s="459"/>
      <c r="Q32" s="461">
        <f>SUM(C32*8)</f>
        <v>0.32</v>
      </c>
      <c r="R32" s="459"/>
      <c r="S32" s="461">
        <f>SUM(C32*9)</f>
        <v>0.36</v>
      </c>
      <c r="T32" s="459"/>
      <c r="U32" s="461">
        <f>SUM(C32*10)</f>
        <v>0.4</v>
      </c>
      <c r="V32" s="459"/>
      <c r="W32" s="461">
        <f>SUM(C32*11)</f>
        <v>0.44</v>
      </c>
      <c r="X32" s="459"/>
      <c r="Y32" s="461">
        <f>SUM(C32*12)</f>
        <v>0.48</v>
      </c>
      <c r="Z32" s="419"/>
      <c r="AA32" s="461">
        <v>0.48</v>
      </c>
      <c r="AB32" s="446"/>
      <c r="AC32" s="447"/>
      <c r="AD32" s="447"/>
      <c r="AE32" s="447"/>
      <c r="AF32" s="439"/>
    </row>
    <row r="33" spans="1:42" ht="15.75">
      <c r="A33" s="448"/>
      <c r="B33" s="445"/>
      <c r="C33" s="462">
        <f>SUM(C30:C32)</f>
        <v>92.785600000000017</v>
      </c>
      <c r="D33" s="458"/>
      <c r="E33" s="459">
        <f>SUM(E30:E32)</f>
        <v>185.57120000000003</v>
      </c>
      <c r="F33" s="459"/>
      <c r="G33" s="459">
        <f>SUM(G30:G32)</f>
        <v>278.35680000000002</v>
      </c>
      <c r="H33" s="459"/>
      <c r="I33" s="459">
        <f>SUM(I30:I32)</f>
        <v>371.14240000000007</v>
      </c>
      <c r="J33" s="459"/>
      <c r="K33" s="459">
        <f>SUM(K30:K32)</f>
        <v>463.92800000000005</v>
      </c>
      <c r="L33" s="459"/>
      <c r="M33" s="459">
        <f>SUM(M30:M32)</f>
        <v>556.71360000000004</v>
      </c>
      <c r="N33" s="459"/>
      <c r="O33" s="459">
        <f>SUM(O30:O32)</f>
        <v>649.49920000000009</v>
      </c>
      <c r="P33" s="459"/>
      <c r="Q33" s="459">
        <f>SUM(Q30:Q32)</f>
        <v>742.28480000000013</v>
      </c>
      <c r="R33" s="459"/>
      <c r="S33" s="459">
        <f>SUM(S30:S32)</f>
        <v>835.07040000000006</v>
      </c>
      <c r="T33" s="459"/>
      <c r="U33" s="459">
        <f>SUM(U30:U32)</f>
        <v>927.85600000000011</v>
      </c>
      <c r="V33" s="459"/>
      <c r="W33" s="459">
        <f>SUM(W30:W32)</f>
        <v>1020.6416000000002</v>
      </c>
      <c r="X33" s="459"/>
      <c r="Y33" s="459">
        <f>SUM(Y30:Y32)</f>
        <v>1113.4272000000001</v>
      </c>
      <c r="Z33" s="419"/>
      <c r="AA33" s="459">
        <f>SUM(AA30:AA32)</f>
        <v>1200.6728000000001</v>
      </c>
      <c r="AB33" s="446"/>
      <c r="AC33" s="447"/>
      <c r="AD33" s="447"/>
      <c r="AE33" s="447"/>
      <c r="AF33" s="439"/>
    </row>
    <row r="34" spans="1:42">
      <c r="A34" s="449"/>
      <c r="B34" s="449"/>
      <c r="C34" s="450"/>
      <c r="D34" s="451"/>
      <c r="E34" s="447"/>
      <c r="F34" s="447"/>
      <c r="G34" s="447"/>
      <c r="H34" s="447"/>
      <c r="I34" s="447"/>
      <c r="J34" s="447"/>
      <c r="K34" s="447"/>
      <c r="L34" s="447"/>
      <c r="M34" s="447"/>
      <c r="N34" s="447"/>
      <c r="O34" s="447"/>
      <c r="P34" s="447"/>
      <c r="Q34" s="447"/>
      <c r="R34" s="447"/>
      <c r="S34" s="447"/>
      <c r="T34" s="447"/>
      <c r="U34" s="447"/>
      <c r="V34" s="447"/>
      <c r="W34" s="447"/>
      <c r="X34" s="447"/>
      <c r="Y34" s="447"/>
      <c r="Z34" s="446"/>
      <c r="AA34" s="447"/>
      <c r="AB34" s="446"/>
      <c r="AC34" s="447"/>
      <c r="AD34" s="447"/>
      <c r="AE34" s="447"/>
      <c r="AF34" s="439"/>
    </row>
    <row r="35" spans="1:42" ht="15.75">
      <c r="A35" s="592" t="s">
        <v>390</v>
      </c>
      <c r="B35" s="592"/>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439"/>
    </row>
    <row r="36" spans="1:42" ht="15.75">
      <c r="A36" s="419" t="s">
        <v>380</v>
      </c>
      <c r="B36" s="445"/>
      <c r="C36" s="462">
        <f>148.42*1.04</f>
        <v>154.35679999999999</v>
      </c>
      <c r="D36" s="458"/>
      <c r="E36" s="459">
        <f>SUM(C36*2)</f>
        <v>308.71359999999999</v>
      </c>
      <c r="F36" s="459"/>
      <c r="G36" s="459">
        <f>SUM(C36*3)</f>
        <v>463.07039999999995</v>
      </c>
      <c r="H36" s="459"/>
      <c r="I36" s="459">
        <f>SUM(C36*4)</f>
        <v>617.42719999999997</v>
      </c>
      <c r="J36" s="459"/>
      <c r="K36" s="459">
        <f>SUM(C36*5)</f>
        <v>771.78399999999999</v>
      </c>
      <c r="L36" s="459"/>
      <c r="M36" s="459">
        <f>SUM(C36*6)</f>
        <v>926.1407999999999</v>
      </c>
      <c r="N36" s="459"/>
      <c r="O36" s="459">
        <f>SUM(C36*7)</f>
        <v>1080.4975999999999</v>
      </c>
      <c r="P36" s="459"/>
      <c r="Q36" s="459">
        <f>SUM(C36*8)</f>
        <v>1234.8543999999999</v>
      </c>
      <c r="R36" s="459"/>
      <c r="S36" s="459">
        <f>SUM(C36*9)</f>
        <v>1389.2112</v>
      </c>
      <c r="T36" s="459"/>
      <c r="U36" s="459">
        <f>SUM(C36*10)</f>
        <v>1543.568</v>
      </c>
      <c r="V36" s="459"/>
      <c r="W36" s="459">
        <f>SUM(C36*11)</f>
        <v>1697.9248</v>
      </c>
      <c r="X36" s="459"/>
      <c r="Y36" s="459">
        <f>SUM(C36*12)</f>
        <v>1852.2815999999998</v>
      </c>
      <c r="Z36" s="419"/>
      <c r="AA36" s="459">
        <f>SUM(C36*13)</f>
        <v>2006.6383999999998</v>
      </c>
      <c r="AB36" s="446"/>
      <c r="AC36" s="447"/>
      <c r="AD36" s="447"/>
      <c r="AE36" s="447"/>
      <c r="AF36" s="439"/>
    </row>
    <row r="37" spans="1:42" ht="15.75">
      <c r="A37" s="419" t="s">
        <v>388</v>
      </c>
      <c r="B37" s="445"/>
      <c r="C37" s="462">
        <v>5.5</v>
      </c>
      <c r="D37" s="458"/>
      <c r="E37" s="459">
        <f>SUM(C37*2)</f>
        <v>11</v>
      </c>
      <c r="F37" s="459"/>
      <c r="G37" s="459">
        <f>SUM(C37*3)</f>
        <v>16.5</v>
      </c>
      <c r="H37" s="459"/>
      <c r="I37" s="459">
        <f>SUM(C37*4)</f>
        <v>22</v>
      </c>
      <c r="J37" s="459"/>
      <c r="K37" s="459">
        <f>SUM(C37*5)</f>
        <v>27.5</v>
      </c>
      <c r="L37" s="459"/>
      <c r="M37" s="459">
        <f>SUM(C37*6)</f>
        <v>33</v>
      </c>
      <c r="N37" s="459"/>
      <c r="O37" s="459">
        <f>SUM(C37*7)</f>
        <v>38.5</v>
      </c>
      <c r="P37" s="459"/>
      <c r="Q37" s="459">
        <f>SUM(C37*8)</f>
        <v>44</v>
      </c>
      <c r="R37" s="459"/>
      <c r="S37" s="459">
        <f>SUM(C37*9)</f>
        <v>49.5</v>
      </c>
      <c r="T37" s="459"/>
      <c r="U37" s="459">
        <f>SUM(C37*10)</f>
        <v>55</v>
      </c>
      <c r="V37" s="459"/>
      <c r="W37" s="459">
        <f>SUM(C37*11)</f>
        <v>60.5</v>
      </c>
      <c r="X37" s="459"/>
      <c r="Y37" s="459">
        <f>SUM(C37*12)</f>
        <v>66</v>
      </c>
      <c r="Z37" s="419"/>
      <c r="AA37" s="459">
        <v>66</v>
      </c>
      <c r="AB37" s="446"/>
      <c r="AC37" s="447"/>
      <c r="AD37" s="447"/>
      <c r="AE37" s="447"/>
      <c r="AF37" s="439"/>
    </row>
    <row r="38" spans="1:42" ht="15.75">
      <c r="A38" s="419" t="s">
        <v>389</v>
      </c>
      <c r="B38" s="445"/>
      <c r="C38" s="463">
        <v>0.04</v>
      </c>
      <c r="D38" s="458"/>
      <c r="E38" s="461">
        <f>SUM(C38*2)</f>
        <v>0.08</v>
      </c>
      <c r="F38" s="459"/>
      <c r="G38" s="461">
        <f>SUM(C38*3)</f>
        <v>0.12</v>
      </c>
      <c r="H38" s="459"/>
      <c r="I38" s="461">
        <f>SUM(C38*4)</f>
        <v>0.16</v>
      </c>
      <c r="J38" s="459"/>
      <c r="K38" s="461">
        <f>SUM(C38*5)</f>
        <v>0.2</v>
      </c>
      <c r="L38" s="459"/>
      <c r="M38" s="461">
        <f>SUM(C38*6)</f>
        <v>0.24</v>
      </c>
      <c r="N38" s="459"/>
      <c r="O38" s="461">
        <f>SUM(C38*7)</f>
        <v>0.28000000000000003</v>
      </c>
      <c r="P38" s="459"/>
      <c r="Q38" s="461">
        <f>SUM(C38*8)</f>
        <v>0.32</v>
      </c>
      <c r="R38" s="459"/>
      <c r="S38" s="461">
        <f>SUM(C38*9)</f>
        <v>0.36</v>
      </c>
      <c r="T38" s="459"/>
      <c r="U38" s="461">
        <f>SUM(C38*10)</f>
        <v>0.4</v>
      </c>
      <c r="V38" s="459"/>
      <c r="W38" s="461">
        <f>SUM(C38*11)</f>
        <v>0.44</v>
      </c>
      <c r="X38" s="459"/>
      <c r="Y38" s="461">
        <f>SUM(C38*12)</f>
        <v>0.48</v>
      </c>
      <c r="Z38" s="419"/>
      <c r="AA38" s="461">
        <v>0.48</v>
      </c>
      <c r="AB38" s="446"/>
      <c r="AC38" s="447"/>
      <c r="AD38" s="447"/>
      <c r="AE38" s="447"/>
      <c r="AF38" s="439"/>
    </row>
    <row r="39" spans="1:42" ht="15.75">
      <c r="A39" s="448"/>
      <c r="B39" s="445"/>
      <c r="C39" s="462">
        <f>SUM(C36:C38)</f>
        <v>159.89679999999998</v>
      </c>
      <c r="D39" s="458"/>
      <c r="E39" s="459">
        <f>SUM(E36:E38)</f>
        <v>319.79359999999997</v>
      </c>
      <c r="F39" s="459"/>
      <c r="G39" s="459">
        <f>SUM(G36:G38)</f>
        <v>479.69039999999995</v>
      </c>
      <c r="H39" s="459"/>
      <c r="I39" s="459">
        <f>SUM(I36:I38)</f>
        <v>639.58719999999994</v>
      </c>
      <c r="J39" s="459"/>
      <c r="K39" s="459">
        <f>SUM(K36:K38)</f>
        <v>799.48400000000004</v>
      </c>
      <c r="L39" s="459"/>
      <c r="M39" s="459">
        <f>SUM(M36:M38)</f>
        <v>959.38079999999991</v>
      </c>
      <c r="N39" s="459"/>
      <c r="O39" s="459">
        <f>SUM(O36:O38)</f>
        <v>1119.2775999999999</v>
      </c>
      <c r="P39" s="459"/>
      <c r="Q39" s="459">
        <f>SUM(Q36:Q38)</f>
        <v>1279.1743999999999</v>
      </c>
      <c r="R39" s="459"/>
      <c r="S39" s="459">
        <f>SUM(S36:S38)</f>
        <v>1439.0711999999999</v>
      </c>
      <c r="T39" s="459"/>
      <c r="U39" s="459">
        <f>SUM(U36:U38)</f>
        <v>1598.9680000000001</v>
      </c>
      <c r="V39" s="459"/>
      <c r="W39" s="459">
        <f>SUM(W36:W38)</f>
        <v>1758.8648000000001</v>
      </c>
      <c r="X39" s="459"/>
      <c r="Y39" s="459">
        <f>SUM(Y36:Y38)</f>
        <v>1918.7615999999998</v>
      </c>
      <c r="Z39" s="419"/>
      <c r="AA39" s="459">
        <f>SUM(AA36:AA38)</f>
        <v>2073.1183999999998</v>
      </c>
      <c r="AB39" s="446"/>
      <c r="AC39" s="447"/>
      <c r="AD39" s="447"/>
      <c r="AE39" s="447"/>
      <c r="AF39" s="439"/>
    </row>
    <row r="40" spans="1:42" ht="7.5" customHeight="1">
      <c r="A40" s="449"/>
      <c r="B40" s="446"/>
      <c r="C40" s="450"/>
      <c r="D40" s="451"/>
      <c r="E40" s="447"/>
      <c r="F40" s="447"/>
      <c r="G40" s="447"/>
      <c r="H40" s="447"/>
      <c r="I40" s="447"/>
      <c r="J40" s="447"/>
      <c r="K40" s="447"/>
      <c r="L40" s="447"/>
      <c r="M40" s="447"/>
      <c r="N40" s="447"/>
      <c r="O40" s="447"/>
      <c r="P40" s="447"/>
      <c r="Q40" s="447"/>
      <c r="R40" s="447"/>
      <c r="S40" s="447"/>
      <c r="T40" s="447"/>
      <c r="U40" s="447"/>
      <c r="V40" s="447"/>
      <c r="W40" s="447"/>
      <c r="X40" s="447"/>
      <c r="Y40" s="447"/>
      <c r="Z40" s="446"/>
      <c r="AA40" s="447"/>
      <c r="AB40" s="446"/>
      <c r="AC40" s="447"/>
      <c r="AD40" s="447"/>
      <c r="AE40" s="447"/>
      <c r="AF40" s="439"/>
    </row>
    <row r="41" spans="1:42" hidden="1">
      <c r="A41" s="449"/>
      <c r="B41" s="446"/>
      <c r="C41" s="450"/>
      <c r="D41" s="451"/>
      <c r="E41" s="447"/>
      <c r="F41" s="447"/>
      <c r="G41" s="447"/>
      <c r="H41" s="447"/>
      <c r="I41" s="447"/>
      <c r="J41" s="447"/>
      <c r="K41" s="447"/>
      <c r="L41" s="447"/>
      <c r="M41" s="447"/>
      <c r="N41" s="447"/>
      <c r="O41" s="447"/>
      <c r="P41" s="447"/>
      <c r="Q41" s="447"/>
      <c r="R41" s="447"/>
      <c r="S41" s="447"/>
      <c r="T41" s="447"/>
      <c r="U41" s="447"/>
      <c r="V41" s="447"/>
      <c r="W41" s="447"/>
      <c r="X41" s="447"/>
      <c r="Y41" s="447"/>
      <c r="Z41" s="446"/>
      <c r="AA41" s="447"/>
      <c r="AB41" s="446"/>
      <c r="AC41" s="447"/>
      <c r="AD41" s="447"/>
      <c r="AE41" s="447"/>
      <c r="AF41" s="439"/>
    </row>
    <row r="42" spans="1:42" ht="15.75">
      <c r="A42" s="452" t="s">
        <v>391</v>
      </c>
      <c r="B42" s="446"/>
      <c r="C42" s="450"/>
      <c r="D42" s="451"/>
      <c r="E42" s="447"/>
      <c r="F42" s="447"/>
      <c r="G42" s="447"/>
      <c r="H42" s="447"/>
      <c r="I42" s="447"/>
      <c r="J42" s="447"/>
      <c r="K42" s="447"/>
      <c r="L42" s="447"/>
      <c r="M42" s="447"/>
      <c r="N42" s="447"/>
      <c r="O42" s="447"/>
      <c r="P42" s="447"/>
      <c r="Q42" s="447"/>
      <c r="R42" s="447"/>
      <c r="S42" s="447"/>
      <c r="T42" s="447"/>
      <c r="U42" s="447"/>
      <c r="V42" s="447"/>
      <c r="W42" s="447"/>
      <c r="X42" s="447"/>
      <c r="Y42" s="447"/>
      <c r="Z42" s="446"/>
      <c r="AA42" s="447"/>
      <c r="AB42" s="446"/>
      <c r="AC42" s="447"/>
      <c r="AD42" s="447"/>
      <c r="AE42" s="447"/>
      <c r="AF42" s="439"/>
    </row>
    <row r="43" spans="1:42" ht="15.75">
      <c r="A43" s="441" t="s">
        <v>392</v>
      </c>
      <c r="B43" s="441"/>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41"/>
      <c r="AA43" s="441"/>
      <c r="AB43" s="446"/>
      <c r="AC43" s="446"/>
      <c r="AD43" s="446"/>
      <c r="AE43" s="446"/>
    </row>
    <row r="44" spans="1:42" ht="15.75">
      <c r="A44" s="441" t="s">
        <v>393</v>
      </c>
      <c r="B44" s="441"/>
      <c r="C44" s="465"/>
      <c r="D44" s="465"/>
      <c r="E44" s="465"/>
      <c r="F44" s="441"/>
      <c r="G44" s="466"/>
      <c r="H44" s="441"/>
      <c r="I44" s="466"/>
      <c r="J44" s="441"/>
      <c r="K44" s="466"/>
      <c r="L44" s="441"/>
      <c r="M44" s="466"/>
      <c r="N44" s="441"/>
      <c r="O44" s="466"/>
      <c r="P44" s="441"/>
      <c r="Q44" s="466"/>
      <c r="R44" s="441"/>
      <c r="S44" s="466"/>
      <c r="T44" s="441"/>
      <c r="U44" s="466"/>
      <c r="V44" s="441"/>
      <c r="W44" s="466"/>
      <c r="X44" s="441"/>
      <c r="Y44" s="466"/>
      <c r="Z44" s="441"/>
      <c r="AA44" s="441"/>
      <c r="AB44" s="446"/>
      <c r="AC44" s="446"/>
      <c r="AD44" s="446"/>
      <c r="AE44" s="446"/>
    </row>
    <row r="45" spans="1:42" ht="15.75">
      <c r="A45" s="441" t="s">
        <v>394</v>
      </c>
      <c r="B45" s="441"/>
      <c r="C45" s="467"/>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6"/>
      <c r="AC45" s="446"/>
      <c r="AD45" s="446"/>
      <c r="AE45" s="446"/>
    </row>
    <row r="46" spans="1:42" ht="15.75">
      <c r="A46" s="441" t="s">
        <v>395</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6"/>
      <c r="AC46" s="446"/>
      <c r="AD46" s="446"/>
      <c r="AE46" s="446"/>
    </row>
    <row r="47" spans="1:42" s="443" customFormat="1">
      <c r="A47" s="442" t="s">
        <v>396</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9"/>
      <c r="AC47" s="449"/>
      <c r="AD47" s="449"/>
      <c r="AE47" s="449"/>
      <c r="AF47" s="440"/>
      <c r="AG47" s="440"/>
      <c r="AH47" s="440"/>
      <c r="AI47" s="440"/>
      <c r="AJ47" s="440"/>
      <c r="AK47" s="440"/>
      <c r="AL47" s="440"/>
      <c r="AM47" s="440"/>
      <c r="AN47" s="440"/>
      <c r="AO47" s="440"/>
      <c r="AP47" s="440"/>
    </row>
    <row r="48" spans="1:42" ht="15.75">
      <c r="A48" s="441" t="s">
        <v>397</v>
      </c>
      <c r="B48" s="468"/>
      <c r="C48" s="441"/>
      <c r="D48" s="441"/>
      <c r="E48" s="441" t="s">
        <v>398</v>
      </c>
      <c r="F48" s="441"/>
      <c r="G48" s="441"/>
      <c r="H48" s="441"/>
      <c r="I48" s="441"/>
      <c r="J48" s="441"/>
      <c r="K48" s="441"/>
      <c r="L48" s="441"/>
      <c r="M48" s="441"/>
      <c r="N48" s="441"/>
      <c r="O48" s="441"/>
      <c r="P48" s="441"/>
      <c r="Q48" s="441"/>
      <c r="R48" s="441"/>
      <c r="S48" s="441"/>
      <c r="T48" s="441"/>
      <c r="U48" s="441"/>
      <c r="V48" s="441"/>
      <c r="W48" s="441"/>
      <c r="X48" s="441"/>
      <c r="Y48" s="441"/>
      <c r="Z48" s="441"/>
      <c r="AA48" s="441"/>
      <c r="AB48" s="446"/>
      <c r="AC48" s="446"/>
      <c r="AD48" s="446"/>
      <c r="AE48" s="446"/>
    </row>
    <row r="49" spans="1:31" ht="15.75">
      <c r="A49" s="441"/>
      <c r="B49" s="441"/>
      <c r="C49" s="441"/>
      <c r="D49" s="441"/>
      <c r="E49" s="441" t="s">
        <v>399</v>
      </c>
      <c r="F49" s="441"/>
      <c r="G49" s="441"/>
      <c r="H49" s="441"/>
      <c r="I49" s="441"/>
      <c r="J49" s="441"/>
      <c r="K49" s="441"/>
      <c r="L49" s="441"/>
      <c r="M49" s="441"/>
      <c r="N49" s="441"/>
      <c r="O49" s="441"/>
      <c r="P49" s="441"/>
      <c r="Q49" s="441"/>
      <c r="R49" s="441"/>
      <c r="S49" s="441"/>
      <c r="T49" s="441"/>
      <c r="U49" s="441"/>
      <c r="V49" s="441"/>
      <c r="W49" s="441"/>
      <c r="X49" s="441"/>
      <c r="Y49" s="441"/>
      <c r="Z49" s="441"/>
      <c r="AA49" s="441"/>
      <c r="AB49" s="446"/>
      <c r="AC49" s="446"/>
      <c r="AD49" s="446"/>
      <c r="AE49" s="446"/>
    </row>
    <row r="50" spans="1:31" s="194" customFormat="1" ht="15.75">
      <c r="A50" s="47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6"/>
      <c r="AC50" s="446"/>
      <c r="AD50" s="446"/>
      <c r="AE50" s="446"/>
    </row>
    <row r="51" spans="1:31" s="194" customFormat="1" ht="15.75">
      <c r="A51" s="446"/>
      <c r="B51" s="446"/>
      <c r="C51" s="446"/>
      <c r="D51" s="446"/>
      <c r="E51" s="446"/>
      <c r="F51" s="446"/>
      <c r="G51" s="446"/>
      <c r="H51" s="446"/>
      <c r="I51" s="446"/>
      <c r="J51" s="446"/>
      <c r="K51" s="454"/>
      <c r="L51" s="446"/>
      <c r="M51" s="446"/>
      <c r="N51" s="446"/>
      <c r="O51" s="446"/>
      <c r="P51" s="446"/>
      <c r="Q51" s="446"/>
      <c r="R51" s="446"/>
      <c r="S51" s="446"/>
      <c r="T51" s="446"/>
      <c r="U51" s="446"/>
      <c r="V51" s="446"/>
      <c r="W51" s="446"/>
      <c r="X51" s="446"/>
      <c r="Y51" s="446"/>
      <c r="Z51" s="446"/>
      <c r="AA51" s="446"/>
      <c r="AB51" s="446"/>
      <c r="AC51" s="446"/>
      <c r="AD51" s="446"/>
      <c r="AE51" s="446"/>
    </row>
    <row r="52" spans="1:31" s="194" customFormat="1" ht="15.75">
      <c r="A52" s="449"/>
      <c r="B52" s="453"/>
      <c r="C52" s="446"/>
      <c r="D52" s="446"/>
      <c r="E52" s="446"/>
      <c r="F52" s="446"/>
      <c r="G52" s="446"/>
      <c r="H52" s="446"/>
      <c r="I52" s="446"/>
      <c r="J52" s="446"/>
      <c r="K52" s="454"/>
      <c r="L52" s="446"/>
      <c r="M52" s="446"/>
      <c r="N52" s="446"/>
      <c r="O52" s="446"/>
      <c r="P52" s="446"/>
      <c r="Q52" s="446"/>
      <c r="R52" s="446"/>
      <c r="S52" s="446"/>
      <c r="T52" s="446"/>
      <c r="U52" s="446"/>
      <c r="V52" s="446"/>
      <c r="W52" s="446"/>
      <c r="X52" s="446"/>
      <c r="Y52" s="446"/>
      <c r="Z52" s="446"/>
      <c r="AA52" s="446"/>
      <c r="AB52" s="446"/>
      <c r="AC52" s="446"/>
      <c r="AD52" s="446"/>
      <c r="AE52" s="446"/>
    </row>
    <row r="53" spans="1:31" s="194" customFormat="1" ht="15.75">
      <c r="A53" s="449"/>
      <c r="B53" s="453"/>
      <c r="C53" s="446"/>
      <c r="D53" s="446"/>
      <c r="E53" s="446"/>
      <c r="F53" s="446"/>
      <c r="G53" s="446"/>
      <c r="H53" s="446"/>
      <c r="I53" s="446"/>
      <c r="J53" s="446"/>
      <c r="K53" s="454"/>
      <c r="L53" s="446"/>
      <c r="M53" s="446"/>
      <c r="N53" s="446"/>
      <c r="O53" s="446"/>
      <c r="P53" s="446"/>
      <c r="Q53" s="446"/>
      <c r="R53" s="446"/>
      <c r="S53" s="446"/>
      <c r="T53" s="446"/>
      <c r="U53" s="446"/>
      <c r="V53" s="446"/>
      <c r="W53" s="446"/>
      <c r="X53" s="446"/>
      <c r="Y53" s="446"/>
      <c r="Z53" s="446"/>
      <c r="AA53" s="446"/>
      <c r="AB53" s="446"/>
      <c r="AC53" s="446"/>
      <c r="AD53" s="446"/>
      <c r="AE53" s="446"/>
    </row>
    <row r="54" spans="1:31" s="194" customFormat="1" ht="15.75">
      <c r="A54" s="472"/>
      <c r="B54" s="453"/>
      <c r="C54" s="446"/>
      <c r="D54" s="446"/>
      <c r="E54" s="446"/>
      <c r="F54" s="446"/>
      <c r="G54" s="446"/>
      <c r="H54" s="446"/>
      <c r="I54" s="446"/>
      <c r="J54" s="446"/>
      <c r="K54" s="454"/>
      <c r="L54" s="446"/>
      <c r="M54" s="446"/>
      <c r="N54" s="446"/>
      <c r="O54" s="446"/>
      <c r="P54" s="446"/>
      <c r="Q54" s="446"/>
      <c r="R54" s="446"/>
      <c r="S54" s="446"/>
      <c r="T54" s="446"/>
      <c r="U54" s="446"/>
      <c r="V54" s="446"/>
      <c r="W54" s="446"/>
      <c r="X54" s="446"/>
      <c r="Y54" s="446"/>
      <c r="Z54" s="446"/>
      <c r="AA54" s="446"/>
      <c r="AB54" s="446"/>
      <c r="AC54" s="446"/>
      <c r="AD54" s="446"/>
      <c r="AE54" s="446"/>
    </row>
    <row r="55" spans="1:31" s="194" customFormat="1" ht="15.75">
      <c r="A55" s="446"/>
      <c r="B55" s="446"/>
      <c r="C55" s="446"/>
      <c r="D55" s="446"/>
      <c r="E55" s="446"/>
      <c r="F55" s="446"/>
      <c r="G55" s="446"/>
      <c r="H55" s="446"/>
      <c r="I55" s="446"/>
      <c r="J55" s="446"/>
      <c r="K55" s="454"/>
      <c r="L55" s="446"/>
      <c r="M55" s="446"/>
      <c r="N55" s="446"/>
      <c r="O55" s="446"/>
      <c r="P55" s="446"/>
      <c r="Q55" s="446"/>
      <c r="R55" s="446"/>
      <c r="S55" s="446"/>
      <c r="T55" s="446"/>
      <c r="U55" s="446"/>
      <c r="V55" s="446"/>
      <c r="W55" s="446"/>
      <c r="X55" s="446"/>
      <c r="Y55" s="446"/>
      <c r="Z55" s="446"/>
      <c r="AA55" s="446"/>
      <c r="AB55" s="446"/>
      <c r="AC55" s="446"/>
      <c r="AD55" s="446"/>
      <c r="AE55" s="446"/>
    </row>
    <row r="56" spans="1:31" s="194" customFormat="1" ht="15.75">
      <c r="A56" s="473"/>
      <c r="B56" s="446"/>
      <c r="C56" s="446"/>
      <c r="D56" s="446"/>
      <c r="E56" s="446"/>
      <c r="F56" s="446"/>
      <c r="G56" s="446"/>
      <c r="H56" s="446"/>
      <c r="I56" s="446"/>
      <c r="J56" s="446"/>
      <c r="K56" s="454"/>
      <c r="L56" s="446"/>
      <c r="M56" s="446"/>
      <c r="N56" s="446"/>
      <c r="O56" s="446"/>
      <c r="P56" s="446"/>
      <c r="Q56" s="446"/>
      <c r="R56" s="446"/>
      <c r="S56" s="446"/>
      <c r="T56" s="446"/>
      <c r="U56" s="446"/>
      <c r="V56" s="446"/>
      <c r="W56" s="446"/>
      <c r="X56" s="446"/>
      <c r="Y56" s="446"/>
      <c r="Z56" s="446"/>
      <c r="AA56" s="446"/>
      <c r="AB56" s="446"/>
      <c r="AC56" s="446"/>
      <c r="AD56" s="446"/>
      <c r="AE56" s="446"/>
    </row>
    <row r="57" spans="1:31" s="194" customFormat="1" ht="15.75">
      <c r="A57" s="446"/>
      <c r="B57" s="446"/>
      <c r="C57" s="446"/>
      <c r="D57" s="446"/>
      <c r="E57" s="446"/>
      <c r="F57" s="446"/>
      <c r="G57" s="446"/>
      <c r="H57" s="446"/>
      <c r="I57" s="446"/>
      <c r="J57" s="446"/>
      <c r="K57" s="454"/>
      <c r="L57" s="446"/>
      <c r="M57" s="446"/>
      <c r="N57" s="446"/>
      <c r="O57" s="446"/>
      <c r="P57" s="446"/>
      <c r="Q57" s="446"/>
      <c r="R57" s="446"/>
      <c r="S57" s="446"/>
      <c r="T57" s="446"/>
      <c r="U57" s="446"/>
      <c r="V57" s="446"/>
      <c r="W57" s="446"/>
      <c r="X57" s="446"/>
      <c r="Y57" s="446"/>
      <c r="Z57" s="446"/>
      <c r="AA57" s="446"/>
      <c r="AB57" s="446"/>
      <c r="AC57" s="446"/>
      <c r="AD57" s="446"/>
      <c r="AE57" s="446"/>
    </row>
    <row r="58" spans="1:31" s="194" customFormat="1" ht="15.75">
      <c r="A58" s="473"/>
      <c r="B58" s="446"/>
      <c r="C58" s="446"/>
      <c r="D58" s="446"/>
      <c r="E58" s="446"/>
      <c r="F58" s="446"/>
      <c r="G58" s="446"/>
      <c r="H58" s="446"/>
      <c r="I58" s="446"/>
      <c r="J58" s="446"/>
      <c r="K58" s="454"/>
      <c r="L58" s="446"/>
      <c r="M58" s="446"/>
      <c r="N58" s="446"/>
      <c r="O58" s="446"/>
      <c r="P58" s="446"/>
      <c r="Q58" s="446"/>
      <c r="R58" s="446"/>
      <c r="S58" s="446"/>
      <c r="T58" s="446"/>
      <c r="U58" s="446"/>
      <c r="V58" s="446"/>
      <c r="W58" s="446"/>
      <c r="X58" s="446"/>
      <c r="Y58" s="446"/>
      <c r="Z58" s="446"/>
      <c r="AA58" s="446"/>
      <c r="AB58" s="446"/>
      <c r="AC58" s="446"/>
      <c r="AD58" s="446"/>
      <c r="AE58" s="446"/>
    </row>
    <row r="59" spans="1:31" s="194" customFormat="1" ht="15.75">
      <c r="A59" s="472"/>
      <c r="B59" s="453"/>
      <c r="C59" s="446"/>
      <c r="D59" s="446"/>
      <c r="E59" s="446"/>
      <c r="F59" s="446"/>
      <c r="G59" s="446"/>
      <c r="H59" s="446"/>
      <c r="I59" s="446"/>
      <c r="J59" s="446"/>
      <c r="K59" s="454"/>
      <c r="L59" s="446"/>
      <c r="M59" s="446"/>
      <c r="N59" s="446"/>
      <c r="O59" s="446"/>
      <c r="P59" s="446"/>
      <c r="Q59" s="446"/>
      <c r="R59" s="446"/>
      <c r="S59" s="446"/>
      <c r="T59" s="446"/>
      <c r="U59" s="446"/>
      <c r="V59" s="446"/>
      <c r="W59" s="446"/>
      <c r="X59" s="446"/>
      <c r="Y59" s="446"/>
      <c r="Z59" s="446"/>
      <c r="AA59" s="446"/>
      <c r="AB59" s="446"/>
      <c r="AC59" s="446"/>
      <c r="AD59" s="446"/>
      <c r="AE59" s="446"/>
    </row>
    <row r="60" spans="1:31" s="194" customFormat="1" ht="15.75">
      <c r="A60" s="474"/>
      <c r="B60" s="453"/>
      <c r="C60" s="446"/>
      <c r="D60" s="446"/>
      <c r="E60" s="446"/>
      <c r="F60" s="446"/>
      <c r="G60" s="446"/>
      <c r="H60" s="446"/>
      <c r="I60" s="446"/>
      <c r="J60" s="446"/>
      <c r="K60" s="454"/>
      <c r="L60" s="446"/>
      <c r="M60" s="446"/>
      <c r="N60" s="446"/>
      <c r="O60" s="446"/>
      <c r="P60" s="446"/>
      <c r="Q60" s="446"/>
      <c r="R60" s="446"/>
      <c r="S60" s="446"/>
      <c r="T60" s="446"/>
      <c r="U60" s="446"/>
      <c r="V60" s="446"/>
      <c r="W60" s="446"/>
      <c r="X60" s="446"/>
      <c r="Y60" s="446"/>
      <c r="Z60" s="446"/>
      <c r="AA60" s="446"/>
      <c r="AB60" s="446"/>
      <c r="AC60" s="446"/>
      <c r="AD60" s="446"/>
      <c r="AE60" s="446"/>
    </row>
    <row r="61" spans="1:31" s="194" customFormat="1" ht="15.75">
      <c r="A61" s="472"/>
      <c r="B61" s="453"/>
      <c r="C61" s="446"/>
      <c r="D61" s="446"/>
      <c r="E61" s="446"/>
      <c r="F61" s="446"/>
      <c r="G61" s="446"/>
      <c r="H61" s="446"/>
      <c r="I61" s="446"/>
      <c r="J61" s="446"/>
      <c r="K61" s="454"/>
      <c r="L61" s="446"/>
      <c r="M61" s="446"/>
      <c r="N61" s="446"/>
      <c r="O61" s="446"/>
      <c r="P61" s="446"/>
      <c r="Q61" s="446"/>
      <c r="R61" s="446"/>
      <c r="S61" s="446"/>
      <c r="T61" s="446"/>
      <c r="U61" s="446"/>
      <c r="V61" s="446"/>
      <c r="W61" s="446"/>
      <c r="X61" s="446"/>
      <c r="Y61" s="446"/>
      <c r="Z61" s="446"/>
      <c r="AA61" s="446"/>
      <c r="AB61" s="446"/>
      <c r="AC61" s="446"/>
      <c r="AD61" s="446"/>
      <c r="AE61" s="446"/>
    </row>
    <row r="62" spans="1:31" s="194" customFormat="1" ht="15.75">
      <c r="A62" s="446"/>
      <c r="B62" s="446"/>
      <c r="C62" s="446"/>
      <c r="D62" s="446"/>
      <c r="E62" s="446"/>
      <c r="F62" s="446"/>
      <c r="G62" s="446"/>
      <c r="H62" s="446"/>
      <c r="I62" s="446"/>
      <c r="J62" s="446"/>
      <c r="K62" s="454"/>
      <c r="L62" s="446"/>
      <c r="M62" s="446"/>
      <c r="N62" s="446"/>
      <c r="O62" s="446"/>
      <c r="P62" s="446"/>
      <c r="Q62" s="446"/>
      <c r="R62" s="446"/>
      <c r="S62" s="446"/>
      <c r="T62" s="446"/>
      <c r="U62" s="446"/>
      <c r="V62" s="446"/>
      <c r="W62" s="446"/>
      <c r="X62" s="446"/>
      <c r="Y62" s="446"/>
      <c r="Z62" s="446"/>
      <c r="AA62" s="446"/>
      <c r="AB62" s="446"/>
      <c r="AC62" s="446"/>
      <c r="AD62" s="446"/>
      <c r="AE62" s="446"/>
    </row>
    <row r="63" spans="1:31" s="194" customFormat="1" ht="15.75">
      <c r="A63" s="446"/>
      <c r="B63" s="446"/>
      <c r="C63" s="446"/>
      <c r="D63" s="446"/>
      <c r="E63" s="446"/>
      <c r="F63" s="446"/>
      <c r="G63" s="446"/>
      <c r="H63" s="446"/>
      <c r="I63" s="446"/>
      <c r="J63" s="446"/>
      <c r="K63" s="454"/>
      <c r="L63" s="446"/>
      <c r="M63" s="446"/>
      <c r="N63" s="446"/>
      <c r="O63" s="446"/>
      <c r="P63" s="446"/>
      <c r="Q63" s="446"/>
      <c r="R63" s="446"/>
      <c r="S63" s="446"/>
      <c r="T63" s="446"/>
      <c r="U63" s="446"/>
      <c r="V63" s="446"/>
      <c r="W63" s="446"/>
      <c r="X63" s="446"/>
      <c r="Y63" s="446"/>
      <c r="Z63" s="446"/>
      <c r="AA63" s="446"/>
      <c r="AB63" s="446"/>
      <c r="AC63" s="446"/>
      <c r="AD63" s="446"/>
      <c r="AE63" s="446"/>
    </row>
    <row r="64" spans="1:31" s="194" customFormat="1" ht="16.5">
      <c r="A64" s="475"/>
      <c r="B64" s="446"/>
      <c r="C64" s="446"/>
      <c r="D64" s="446"/>
      <c r="E64" s="446"/>
      <c r="F64" s="446"/>
      <c r="G64" s="446"/>
      <c r="H64" s="446"/>
      <c r="I64" s="446"/>
      <c r="J64" s="446"/>
      <c r="K64" s="454"/>
      <c r="L64" s="446"/>
      <c r="M64" s="446"/>
      <c r="N64" s="446"/>
      <c r="O64" s="446"/>
      <c r="P64" s="446"/>
      <c r="Q64" s="446"/>
      <c r="R64" s="446"/>
      <c r="S64" s="446"/>
      <c r="T64" s="446"/>
      <c r="U64" s="446"/>
      <c r="V64" s="446"/>
      <c r="W64" s="446"/>
      <c r="X64" s="446"/>
      <c r="Y64" s="446"/>
      <c r="Z64" s="446"/>
      <c r="AA64" s="446"/>
      <c r="AB64" s="446"/>
      <c r="AC64" s="446"/>
      <c r="AD64" s="446"/>
      <c r="AE64" s="446"/>
    </row>
    <row r="65" spans="1:31" s="194" customFormat="1" ht="15.75">
      <c r="A65" s="454"/>
      <c r="B65" s="446"/>
      <c r="C65" s="446"/>
      <c r="D65" s="446"/>
      <c r="E65" s="446"/>
      <c r="F65" s="446"/>
      <c r="G65" s="446"/>
      <c r="H65" s="446"/>
      <c r="I65" s="446"/>
      <c r="J65" s="446"/>
      <c r="K65" s="454"/>
      <c r="L65" s="446"/>
      <c r="M65" s="446"/>
      <c r="N65" s="446"/>
      <c r="O65" s="446"/>
      <c r="P65" s="446"/>
      <c r="Q65" s="446"/>
      <c r="R65" s="446"/>
      <c r="S65" s="446"/>
      <c r="T65" s="446"/>
      <c r="U65" s="446"/>
      <c r="V65" s="446"/>
      <c r="W65" s="446"/>
      <c r="X65" s="446"/>
      <c r="Y65" s="446"/>
      <c r="Z65" s="446"/>
      <c r="AA65" s="446"/>
      <c r="AB65" s="446"/>
      <c r="AC65" s="446"/>
      <c r="AD65" s="446"/>
      <c r="AE65" s="446"/>
    </row>
    <row r="66" spans="1:31" s="194" customFormat="1" ht="16.5">
      <c r="A66" s="475"/>
      <c r="B66" s="446"/>
      <c r="C66" s="446"/>
      <c r="D66" s="446"/>
      <c r="E66" s="446"/>
      <c r="F66" s="446"/>
      <c r="G66" s="446"/>
      <c r="H66" s="446"/>
      <c r="I66" s="446"/>
      <c r="J66" s="446"/>
      <c r="K66" s="454"/>
      <c r="L66" s="446"/>
      <c r="M66" s="446"/>
      <c r="N66" s="446"/>
      <c r="O66" s="446"/>
      <c r="P66" s="446"/>
      <c r="Q66" s="446"/>
      <c r="R66" s="446"/>
      <c r="S66" s="446"/>
      <c r="T66" s="446"/>
      <c r="U66" s="446"/>
      <c r="V66" s="446"/>
      <c r="W66" s="446"/>
      <c r="X66" s="446"/>
      <c r="Y66" s="446"/>
      <c r="Z66" s="446"/>
      <c r="AA66" s="446"/>
      <c r="AB66" s="446"/>
      <c r="AC66" s="446"/>
      <c r="AD66" s="446"/>
      <c r="AE66" s="446"/>
    </row>
    <row r="67" spans="1:31" s="194" customFormat="1" ht="15.75">
      <c r="A67" s="454"/>
      <c r="B67" s="446"/>
      <c r="C67" s="446"/>
      <c r="D67" s="446"/>
      <c r="E67" s="446"/>
      <c r="F67" s="446"/>
      <c r="G67" s="446"/>
      <c r="H67" s="446"/>
      <c r="I67" s="446"/>
      <c r="J67" s="446"/>
      <c r="K67" s="454"/>
      <c r="L67" s="446"/>
      <c r="M67" s="446"/>
      <c r="N67" s="446"/>
      <c r="O67" s="446"/>
      <c r="P67" s="446"/>
      <c r="Q67" s="446"/>
      <c r="R67" s="446"/>
      <c r="S67" s="446"/>
      <c r="T67" s="446"/>
      <c r="U67" s="446"/>
      <c r="V67" s="446"/>
      <c r="W67" s="446"/>
      <c r="X67" s="446"/>
      <c r="Y67" s="446"/>
      <c r="Z67" s="446"/>
      <c r="AA67" s="446"/>
      <c r="AB67" s="446"/>
      <c r="AC67" s="446"/>
      <c r="AD67" s="446"/>
      <c r="AE67" s="446"/>
    </row>
    <row r="68" spans="1:31" s="194" customFormat="1" ht="15.75">
      <c r="A68" s="454"/>
      <c r="B68" s="446"/>
      <c r="C68" s="446"/>
      <c r="D68" s="446"/>
      <c r="E68" s="446"/>
      <c r="F68" s="446"/>
      <c r="G68" s="446"/>
      <c r="H68" s="446"/>
      <c r="I68" s="446"/>
      <c r="J68" s="446"/>
      <c r="K68" s="454"/>
      <c r="L68" s="446"/>
      <c r="M68" s="446"/>
      <c r="N68" s="446"/>
      <c r="O68" s="446"/>
      <c r="P68" s="446"/>
      <c r="Q68" s="446"/>
      <c r="R68" s="446"/>
      <c r="S68" s="446"/>
      <c r="T68" s="446"/>
      <c r="U68" s="446"/>
      <c r="V68" s="446"/>
      <c r="W68" s="446"/>
      <c r="X68" s="446"/>
      <c r="Y68" s="446"/>
      <c r="Z68" s="446"/>
      <c r="AA68" s="446"/>
      <c r="AB68" s="446"/>
      <c r="AC68" s="446"/>
      <c r="AD68" s="446"/>
      <c r="AE68" s="446"/>
    </row>
    <row r="69" spans="1:31" s="194" customFormat="1" ht="16.5">
      <c r="A69" s="475"/>
      <c r="B69" s="446"/>
      <c r="C69" s="446"/>
      <c r="D69" s="446"/>
      <c r="E69" s="446"/>
      <c r="F69" s="446"/>
      <c r="G69" s="446"/>
      <c r="H69" s="446"/>
      <c r="I69" s="446"/>
      <c r="J69" s="446"/>
      <c r="K69" s="454"/>
      <c r="L69" s="446"/>
      <c r="M69" s="446"/>
      <c r="N69" s="446"/>
      <c r="O69" s="446"/>
      <c r="P69" s="446"/>
      <c r="Q69" s="446"/>
      <c r="R69" s="446"/>
      <c r="S69" s="446"/>
      <c r="T69" s="446"/>
      <c r="U69" s="446"/>
      <c r="V69" s="446"/>
      <c r="W69" s="446"/>
      <c r="X69" s="446"/>
      <c r="Y69" s="446"/>
      <c r="Z69" s="446"/>
      <c r="AA69" s="446"/>
      <c r="AB69" s="446"/>
      <c r="AC69" s="446"/>
      <c r="AD69" s="446"/>
      <c r="AE69" s="446"/>
    </row>
    <row r="70" spans="1:31" ht="15.75">
      <c r="A70" s="456"/>
      <c r="B70" s="455"/>
      <c r="C70" s="455"/>
      <c r="D70" s="455"/>
      <c r="E70" s="455"/>
      <c r="F70" s="455"/>
      <c r="G70" s="455"/>
      <c r="H70" s="455"/>
      <c r="I70" s="455"/>
      <c r="J70" s="455"/>
      <c r="K70" s="456"/>
      <c r="L70" s="455"/>
      <c r="M70" s="455"/>
      <c r="N70" s="455"/>
      <c r="O70" s="455"/>
      <c r="P70" s="455"/>
      <c r="Q70" s="455"/>
      <c r="R70" s="455"/>
      <c r="S70" s="455"/>
      <c r="T70" s="455"/>
      <c r="U70" s="455"/>
      <c r="V70" s="455"/>
      <c r="W70" s="455"/>
      <c r="X70" s="455"/>
      <c r="Y70" s="455"/>
      <c r="Z70" s="455"/>
      <c r="AA70" s="455"/>
      <c r="AB70" s="455"/>
      <c r="AC70" s="455"/>
      <c r="AD70" s="455"/>
      <c r="AE70" s="455"/>
    </row>
    <row r="71" spans="1:31" ht="15.75">
      <c r="A71" s="456"/>
      <c r="B71" s="455"/>
      <c r="C71" s="455"/>
      <c r="D71" s="455"/>
      <c r="E71" s="455"/>
      <c r="F71" s="455"/>
      <c r="G71" s="455"/>
      <c r="H71" s="455"/>
      <c r="I71" s="455"/>
      <c r="J71" s="455"/>
      <c r="K71" s="456"/>
      <c r="L71" s="455"/>
      <c r="M71" s="455"/>
      <c r="N71" s="455"/>
      <c r="O71" s="455"/>
      <c r="P71" s="455"/>
      <c r="Q71" s="455"/>
      <c r="R71" s="455"/>
      <c r="S71" s="455"/>
      <c r="T71" s="455"/>
      <c r="U71" s="455"/>
      <c r="V71" s="455"/>
      <c r="W71" s="455"/>
      <c r="X71" s="455"/>
      <c r="Y71" s="455"/>
      <c r="Z71" s="455"/>
      <c r="AA71" s="455"/>
      <c r="AB71" s="455"/>
      <c r="AC71" s="455"/>
      <c r="AD71" s="455"/>
      <c r="AE71" s="455"/>
    </row>
    <row r="72" spans="1:31" ht="16.5">
      <c r="A72" s="457"/>
      <c r="B72" s="455"/>
      <c r="C72" s="455"/>
      <c r="D72" s="455"/>
      <c r="E72" s="455"/>
      <c r="F72" s="455"/>
      <c r="G72" s="455"/>
      <c r="H72" s="455"/>
      <c r="I72" s="455"/>
      <c r="J72" s="455"/>
      <c r="K72" s="456"/>
      <c r="L72" s="455"/>
      <c r="M72" s="455"/>
      <c r="N72" s="455"/>
      <c r="O72" s="455"/>
      <c r="P72" s="455"/>
      <c r="Q72" s="455"/>
      <c r="R72" s="455"/>
      <c r="S72" s="455"/>
      <c r="T72" s="455"/>
      <c r="U72" s="455"/>
      <c r="V72" s="455"/>
      <c r="W72" s="455"/>
      <c r="X72" s="455"/>
      <c r="Y72" s="455"/>
      <c r="Z72" s="455"/>
      <c r="AA72" s="455"/>
      <c r="AB72" s="455"/>
      <c r="AC72" s="455"/>
      <c r="AD72" s="455"/>
      <c r="AE72" s="455"/>
    </row>
    <row r="73" spans="1:31" ht="15.75">
      <c r="A73" s="456"/>
      <c r="B73" s="455"/>
      <c r="C73" s="455"/>
      <c r="D73" s="455"/>
      <c r="E73" s="455"/>
      <c r="F73" s="455"/>
      <c r="G73" s="455"/>
      <c r="H73" s="455"/>
      <c r="I73" s="455"/>
      <c r="J73" s="455"/>
      <c r="K73" s="456"/>
      <c r="L73" s="455"/>
      <c r="M73" s="455"/>
      <c r="N73" s="455"/>
      <c r="O73" s="455"/>
      <c r="P73" s="455"/>
      <c r="Q73" s="455"/>
      <c r="R73" s="455"/>
      <c r="S73" s="455"/>
      <c r="T73" s="455"/>
      <c r="U73" s="455"/>
      <c r="V73" s="455"/>
      <c r="W73" s="455"/>
      <c r="X73" s="455"/>
      <c r="Y73" s="455"/>
      <c r="Z73" s="455"/>
      <c r="AA73" s="455"/>
      <c r="AB73" s="455"/>
      <c r="AC73" s="455"/>
      <c r="AD73" s="455"/>
      <c r="AE73" s="455"/>
    </row>
    <row r="74" spans="1:31" ht="15.75">
      <c r="A74" s="456"/>
      <c r="B74" s="455"/>
      <c r="C74" s="455"/>
      <c r="D74" s="455"/>
      <c r="E74" s="455"/>
      <c r="F74" s="455"/>
      <c r="G74" s="455"/>
      <c r="H74" s="455"/>
      <c r="I74" s="455"/>
      <c r="J74" s="455"/>
      <c r="K74" s="456"/>
      <c r="L74" s="455"/>
      <c r="M74" s="455"/>
      <c r="N74" s="455"/>
      <c r="O74" s="455"/>
      <c r="P74" s="455"/>
      <c r="Q74" s="455"/>
      <c r="R74" s="455"/>
      <c r="S74" s="455"/>
      <c r="T74" s="455"/>
      <c r="U74" s="455"/>
      <c r="V74" s="455"/>
      <c r="W74" s="455"/>
      <c r="X74" s="455"/>
      <c r="Y74" s="455"/>
      <c r="Z74" s="455"/>
      <c r="AA74" s="455"/>
      <c r="AB74" s="455"/>
      <c r="AC74" s="455"/>
      <c r="AD74" s="455"/>
      <c r="AE74" s="455"/>
    </row>
    <row r="75" spans="1:31" ht="15.75">
      <c r="A75" s="456"/>
      <c r="B75" s="455"/>
      <c r="C75" s="455"/>
      <c r="D75" s="455"/>
      <c r="E75" s="455"/>
      <c r="F75" s="455"/>
      <c r="G75" s="455"/>
      <c r="H75" s="455"/>
      <c r="I75" s="455"/>
      <c r="J75" s="455"/>
      <c r="K75" s="456"/>
      <c r="L75" s="455"/>
      <c r="M75" s="455"/>
      <c r="N75" s="455"/>
      <c r="O75" s="455"/>
      <c r="P75" s="455"/>
      <c r="Q75" s="455"/>
      <c r="R75" s="455"/>
      <c r="S75" s="455"/>
      <c r="T75" s="455"/>
      <c r="U75" s="455"/>
      <c r="V75" s="455"/>
      <c r="W75" s="455"/>
      <c r="X75" s="455"/>
      <c r="Y75" s="455"/>
      <c r="Z75" s="455"/>
      <c r="AA75" s="455"/>
      <c r="AB75" s="455"/>
      <c r="AC75" s="455"/>
      <c r="AD75" s="455"/>
      <c r="AE75" s="455"/>
    </row>
    <row r="76" spans="1:31" ht="15.75">
      <c r="A76" s="444"/>
      <c r="K76" s="444"/>
    </row>
    <row r="77" spans="1:31" ht="15.75">
      <c r="A77" s="444"/>
      <c r="K77" s="444"/>
    </row>
    <row r="78" spans="1:31" ht="15.75">
      <c r="A78" s="444"/>
      <c r="K78" s="444"/>
    </row>
    <row r="79" spans="1:31" ht="15.75">
      <c r="A79" s="444"/>
      <c r="K79" s="444"/>
    </row>
    <row r="80" spans="1:31" ht="15.75">
      <c r="A80" s="444"/>
      <c r="K80" s="444"/>
    </row>
    <row r="81" spans="11:11" ht="15.75">
      <c r="K81" s="444"/>
    </row>
    <row r="82" spans="11:11" ht="15.75">
      <c r="K82" s="444"/>
    </row>
    <row r="83" spans="11:11" ht="15.75">
      <c r="K83" s="444"/>
    </row>
  </sheetData>
  <mergeCells count="8">
    <mergeCell ref="A29:AE29"/>
    <mergeCell ref="A35:AE35"/>
    <mergeCell ref="A1:AE1"/>
    <mergeCell ref="A2:AE2"/>
    <mergeCell ref="A3:AE3"/>
    <mergeCell ref="A6:AE6"/>
    <mergeCell ref="A14:AE14"/>
    <mergeCell ref="A22:AE22"/>
  </mergeCells>
  <pageMargins left="0.45" right="0.2" top="0.75" bottom="0.75" header="0.3" footer="0.3"/>
  <pageSetup scale="62" orientation="landscape" r:id="rId1"/>
  <headerFooter>
    <oddFooter>&amp;C&amp;10 2025-2026 Tuition Fee Structure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2E00-28B4-41E9-B57A-B39709E4B517}">
  <sheetPr transitionEvaluation="1">
    <pageSetUpPr fitToPage="1"/>
  </sheetPr>
  <dimension ref="A1:DL446"/>
  <sheetViews>
    <sheetView defaultGridColor="0" colorId="22" zoomScale="110" zoomScaleNormal="110" workbookViewId="0">
      <selection activeCell="AY32" sqref="AY32"/>
    </sheetView>
  </sheetViews>
  <sheetFormatPr defaultColWidth="9.77734375" defaultRowHeight="15"/>
  <cols>
    <col min="1" max="1" width="3.77734375" style="41" customWidth="1"/>
    <col min="2" max="2" width="5.77734375" customWidth="1"/>
    <col min="3" max="3" width="14.44140625" customWidth="1"/>
    <col min="4" max="4" width="11.88671875" customWidth="1"/>
    <col min="5" max="5" width="4.77734375" customWidth="1"/>
    <col min="6" max="6" width="8.77734375" customWidth="1"/>
    <col min="7" max="7" width="3.77734375" customWidth="1"/>
    <col min="8" max="8" width="9.109375" customWidth="1"/>
    <col min="9" max="9" width="3.77734375" style="41" hidden="1" customWidth="1"/>
    <col min="10" max="10" width="11.77734375" hidden="1" customWidth="1"/>
    <col min="11" max="11" width="3.77734375" style="41" hidden="1" customWidth="1"/>
    <col min="12" max="12" width="10.77734375" hidden="1" customWidth="1"/>
    <col min="13" max="13" width="3.77734375" style="41" hidden="1" customWidth="1"/>
    <col min="14" max="14" width="0" hidden="1" customWidth="1"/>
    <col min="15" max="15" width="3.77734375" hidden="1" customWidth="1"/>
    <col min="16" max="16" width="2.77734375" hidden="1" customWidth="1"/>
    <col min="17" max="17" width="1.33203125" hidden="1" customWidth="1"/>
    <col min="18" max="18" width="3.109375" hidden="1" customWidth="1"/>
    <col min="19" max="19" width="3.77734375" customWidth="1"/>
    <col min="20" max="20" width="0" hidden="1" customWidth="1"/>
    <col min="21" max="21" width="9.5546875" hidden="1" customWidth="1"/>
    <col min="22" max="46" width="0" hidden="1" customWidth="1"/>
  </cols>
  <sheetData>
    <row r="1" spans="1:39" ht="18">
      <c r="A1" s="793" t="s">
        <v>226</v>
      </c>
      <c r="B1" s="793"/>
      <c r="C1" s="793"/>
      <c r="D1" s="793"/>
      <c r="E1" s="793"/>
      <c r="F1" s="793"/>
      <c r="G1" s="793"/>
      <c r="H1" s="793"/>
      <c r="I1" s="793"/>
      <c r="J1" s="793"/>
      <c r="K1" s="793"/>
      <c r="L1" s="28">
        <f ca="1">TODAY()</f>
        <v>45798</v>
      </c>
      <c r="M1" s="29"/>
      <c r="N1" s="41"/>
      <c r="O1" s="41"/>
      <c r="P1" s="41"/>
      <c r="Q1" s="41"/>
      <c r="R1" s="41"/>
      <c r="S1" s="41"/>
      <c r="T1" s="194"/>
      <c r="U1" s="194"/>
      <c r="V1" s="194"/>
      <c r="W1" s="194"/>
      <c r="X1" s="194"/>
      <c r="Y1" s="194"/>
      <c r="Z1" s="194"/>
      <c r="AA1" s="194"/>
      <c r="AB1" s="194"/>
      <c r="AC1" s="194"/>
      <c r="AD1" s="194"/>
      <c r="AE1" s="194"/>
      <c r="AF1" s="194"/>
      <c r="AG1" s="194"/>
      <c r="AH1" s="194"/>
      <c r="AI1" s="194"/>
      <c r="AJ1" s="194"/>
      <c r="AK1" s="194"/>
      <c r="AL1" s="194"/>
      <c r="AM1" s="194"/>
    </row>
    <row r="2" spans="1:39" ht="18">
      <c r="A2" s="793" t="s">
        <v>405</v>
      </c>
      <c r="B2" s="793"/>
      <c r="C2" s="793"/>
      <c r="D2" s="793"/>
      <c r="E2" s="793"/>
      <c r="F2" s="793"/>
      <c r="G2" s="793"/>
      <c r="H2" s="793"/>
      <c r="I2" s="793"/>
      <c r="J2" s="793"/>
      <c r="K2" s="793"/>
      <c r="L2" s="29"/>
      <c r="M2" s="29"/>
      <c r="N2" s="41"/>
      <c r="O2" s="41"/>
      <c r="P2" s="41"/>
      <c r="Q2" s="41"/>
      <c r="R2" s="41"/>
      <c r="S2" s="41"/>
      <c r="T2" s="194"/>
      <c r="U2" s="194"/>
      <c r="V2" s="194"/>
      <c r="W2" s="194"/>
      <c r="X2" s="194"/>
      <c r="Y2" s="194"/>
      <c r="Z2" s="194"/>
      <c r="AA2" s="194"/>
      <c r="AB2" s="194"/>
      <c r="AC2" s="194"/>
      <c r="AD2" s="194"/>
      <c r="AE2" s="194"/>
      <c r="AF2" s="194"/>
      <c r="AG2" s="194"/>
      <c r="AH2" s="194"/>
      <c r="AI2" s="194"/>
      <c r="AJ2" s="194"/>
      <c r="AK2" s="194"/>
      <c r="AL2" s="194"/>
      <c r="AM2" s="194"/>
    </row>
    <row r="3" spans="1:39" ht="18">
      <c r="A3" s="793" t="s">
        <v>406</v>
      </c>
      <c r="B3" s="793"/>
      <c r="C3" s="793"/>
      <c r="D3" s="793"/>
      <c r="E3" s="793"/>
      <c r="F3" s="793"/>
      <c r="G3" s="793"/>
      <c r="H3" s="793"/>
      <c r="I3" s="793"/>
      <c r="J3" s="793"/>
      <c r="K3" s="793"/>
      <c r="L3" s="29"/>
      <c r="M3" s="29"/>
      <c r="N3" s="41"/>
      <c r="O3" s="41"/>
      <c r="P3" s="41"/>
      <c r="Q3" s="41"/>
      <c r="R3" s="41"/>
      <c r="S3" s="41"/>
      <c r="T3" s="194"/>
      <c r="U3" s="194"/>
      <c r="V3" s="194"/>
      <c r="W3" s="194"/>
      <c r="X3" s="194"/>
      <c r="Y3" s="194"/>
      <c r="Z3" s="194"/>
      <c r="AA3" s="194"/>
      <c r="AB3" s="194"/>
      <c r="AC3" s="194"/>
      <c r="AD3" s="194"/>
      <c r="AE3" s="194"/>
      <c r="AF3" s="194"/>
      <c r="AG3" s="194"/>
      <c r="AH3" s="194"/>
      <c r="AI3" s="194"/>
      <c r="AJ3" s="194"/>
      <c r="AK3" s="194"/>
      <c r="AL3" s="194"/>
      <c r="AM3" s="194"/>
    </row>
    <row r="4" spans="1:39" ht="6.75" customHeight="1">
      <c r="A4" s="608"/>
      <c r="B4" s="608"/>
      <c r="C4" s="608"/>
      <c r="D4" s="608"/>
      <c r="E4" s="608"/>
      <c r="F4" s="608"/>
      <c r="G4" s="608"/>
      <c r="H4" s="608"/>
      <c r="I4" s="608"/>
      <c r="J4" s="608"/>
      <c r="K4" s="608"/>
      <c r="L4" s="608"/>
      <c r="N4" s="41"/>
      <c r="O4" s="41"/>
      <c r="P4" s="41"/>
      <c r="Q4" s="41"/>
      <c r="R4" s="41"/>
      <c r="S4" s="41"/>
      <c r="T4" s="194"/>
      <c r="U4" s="194"/>
      <c r="V4" s="194"/>
      <c r="W4" s="194"/>
      <c r="X4" s="194"/>
      <c r="Y4" s="194"/>
      <c r="Z4" s="194"/>
      <c r="AA4" s="194"/>
      <c r="AB4" s="194"/>
      <c r="AC4" s="194"/>
      <c r="AD4" s="194"/>
      <c r="AE4" s="194"/>
      <c r="AF4" s="194"/>
      <c r="AG4" s="194"/>
      <c r="AH4" s="194"/>
      <c r="AI4" s="194"/>
      <c r="AJ4" s="194"/>
      <c r="AK4" s="194"/>
      <c r="AL4" s="194"/>
      <c r="AM4" s="194"/>
    </row>
    <row r="5" spans="1:39" ht="6.75" customHeight="1">
      <c r="A5" s="30"/>
      <c r="B5" s="30"/>
      <c r="C5" s="30"/>
      <c r="D5" s="30"/>
      <c r="E5" s="30"/>
      <c r="F5" s="30"/>
      <c r="G5" s="30"/>
      <c r="H5" s="30"/>
      <c r="I5" s="30"/>
      <c r="J5" s="30"/>
      <c r="K5" s="30"/>
      <c r="L5" s="30"/>
      <c r="N5" s="41"/>
      <c r="O5" s="41"/>
      <c r="P5" s="41"/>
      <c r="Q5" s="41"/>
      <c r="R5" s="41"/>
      <c r="S5" s="41"/>
      <c r="T5" s="194"/>
      <c r="U5" s="194"/>
      <c r="V5" s="194"/>
      <c r="W5" s="194"/>
      <c r="X5" s="194"/>
      <c r="Y5" s="194"/>
      <c r="Z5" s="194"/>
      <c r="AA5" s="194"/>
      <c r="AB5" s="194"/>
      <c r="AC5" s="194"/>
      <c r="AD5" s="194"/>
      <c r="AE5" s="194"/>
      <c r="AF5" s="194"/>
      <c r="AG5" s="194"/>
      <c r="AH5" s="194"/>
      <c r="AI5" s="194"/>
      <c r="AJ5" s="194"/>
      <c r="AK5" s="194"/>
      <c r="AL5" s="194"/>
      <c r="AM5" s="194"/>
    </row>
    <row r="6" spans="1:39" ht="15.75">
      <c r="A6" s="31" t="s">
        <v>71</v>
      </c>
      <c r="B6" s="32"/>
      <c r="C6" s="32"/>
      <c r="D6" s="33"/>
      <c r="E6" s="34"/>
      <c r="F6" s="34"/>
      <c r="G6" s="34"/>
      <c r="H6" s="553" t="s">
        <v>1</v>
      </c>
      <c r="I6" s="620" t="s">
        <v>104</v>
      </c>
      <c r="J6" s="620"/>
      <c r="K6" s="620"/>
      <c r="L6" s="620"/>
      <c r="M6" s="34"/>
      <c r="N6" s="41"/>
      <c r="O6" s="41"/>
      <c r="P6" s="41"/>
      <c r="Q6" s="41"/>
      <c r="R6" s="41"/>
      <c r="S6" s="41"/>
      <c r="T6" s="194"/>
      <c r="U6" s="194"/>
      <c r="V6" s="194"/>
      <c r="W6" s="194"/>
      <c r="X6" s="194"/>
      <c r="Y6" s="194"/>
      <c r="Z6" s="194"/>
      <c r="AA6" s="194"/>
      <c r="AB6" s="194"/>
      <c r="AC6" s="194"/>
      <c r="AD6" s="194"/>
      <c r="AE6" s="194"/>
      <c r="AF6" s="194"/>
      <c r="AG6" s="194"/>
      <c r="AH6" s="194"/>
      <c r="AI6" s="194"/>
      <c r="AJ6" s="194"/>
      <c r="AK6" s="194"/>
      <c r="AL6" s="194"/>
      <c r="AM6" s="194"/>
    </row>
    <row r="7" spans="1:39" ht="9" customHeight="1">
      <c r="A7" s="34"/>
      <c r="B7" s="34"/>
      <c r="C7" s="34"/>
      <c r="D7" s="34"/>
      <c r="E7" s="34"/>
      <c r="F7" s="34"/>
      <c r="G7" s="34"/>
      <c r="H7" s="34"/>
      <c r="I7" s="34"/>
      <c r="J7" s="34"/>
      <c r="K7" s="34"/>
      <c r="L7" s="34"/>
      <c r="M7" s="34"/>
      <c r="N7" s="41"/>
      <c r="O7" s="41"/>
      <c r="P7" s="41"/>
      <c r="Q7" s="41"/>
      <c r="R7" s="41"/>
      <c r="S7" s="41"/>
      <c r="T7" s="194"/>
      <c r="U7" s="194"/>
      <c r="V7" s="194"/>
      <c r="W7" s="194"/>
      <c r="X7" s="194"/>
      <c r="Y7" s="194"/>
      <c r="Z7" s="194"/>
      <c r="AA7" s="194"/>
      <c r="AB7" s="194"/>
      <c r="AC7" s="194"/>
      <c r="AD7" s="194"/>
      <c r="AE7" s="194"/>
      <c r="AF7" s="194"/>
      <c r="AG7" s="194"/>
      <c r="AH7" s="194"/>
      <c r="AI7" s="194"/>
      <c r="AJ7" s="194"/>
      <c r="AK7" s="194"/>
      <c r="AL7" s="194"/>
      <c r="AM7" s="194"/>
    </row>
    <row r="8" spans="1:39">
      <c r="A8" s="36"/>
      <c r="B8" s="36"/>
      <c r="C8" s="36"/>
      <c r="D8" s="36"/>
      <c r="E8" s="36"/>
      <c r="F8" s="2" t="s">
        <v>402</v>
      </c>
      <c r="G8" s="35"/>
      <c r="H8" s="2" t="s">
        <v>3</v>
      </c>
      <c r="I8" s="35"/>
      <c r="J8" s="2" t="s">
        <v>4</v>
      </c>
      <c r="K8" s="35"/>
      <c r="L8" s="2" t="s">
        <v>5</v>
      </c>
      <c r="M8" s="34"/>
      <c r="N8" s="41"/>
      <c r="O8" s="41"/>
      <c r="P8" s="41"/>
      <c r="Q8" s="41"/>
      <c r="R8" s="41"/>
      <c r="S8" s="41"/>
      <c r="T8" s="194"/>
      <c r="U8" s="194"/>
      <c r="V8" s="194"/>
      <c r="W8" s="194"/>
      <c r="X8" s="194"/>
      <c r="Y8" s="194"/>
      <c r="Z8" s="194"/>
      <c r="AA8" s="194"/>
      <c r="AB8" s="194"/>
      <c r="AC8" s="194"/>
      <c r="AD8" s="194"/>
      <c r="AE8" s="194"/>
      <c r="AF8" s="194"/>
      <c r="AG8" s="194"/>
      <c r="AH8" s="194"/>
      <c r="AI8" s="194"/>
      <c r="AJ8" s="194"/>
      <c r="AK8" s="194"/>
      <c r="AL8" s="194"/>
      <c r="AM8" s="194"/>
    </row>
    <row r="9" spans="1:39" ht="26.25">
      <c r="A9" s="35" t="s">
        <v>403</v>
      </c>
      <c r="B9" s="36"/>
      <c r="C9" s="36"/>
      <c r="D9" s="37" t="s">
        <v>85</v>
      </c>
      <c r="E9" s="36"/>
      <c r="F9" s="552" t="s">
        <v>75</v>
      </c>
      <c r="G9" s="35"/>
      <c r="H9" s="552" t="s">
        <v>69</v>
      </c>
      <c r="I9" s="35"/>
      <c r="J9" s="3" t="s">
        <v>6</v>
      </c>
      <c r="K9" s="35"/>
      <c r="L9" s="3" t="s">
        <v>6</v>
      </c>
      <c r="M9" s="34"/>
      <c r="N9" s="41"/>
      <c r="O9" s="41"/>
      <c r="P9" s="41"/>
      <c r="Q9" s="41"/>
      <c r="R9" s="41"/>
      <c r="S9" s="41"/>
      <c r="T9" s="194"/>
      <c r="U9" s="194"/>
      <c r="V9" s="194"/>
      <c r="W9" s="194"/>
      <c r="X9" s="194"/>
      <c r="Y9" s="194"/>
      <c r="Z9" s="194"/>
      <c r="AA9" s="194"/>
      <c r="AB9" s="194"/>
      <c r="AC9" s="194"/>
      <c r="AD9" s="194"/>
      <c r="AE9" s="194"/>
      <c r="AF9" s="194"/>
      <c r="AG9" s="194"/>
      <c r="AH9" s="194"/>
      <c r="AI9" s="194"/>
      <c r="AJ9" s="194"/>
      <c r="AK9" s="194"/>
      <c r="AL9" s="194"/>
      <c r="AM9" s="194"/>
    </row>
    <row r="10" spans="1:39">
      <c r="A10" s="36"/>
      <c r="B10" s="36" t="s">
        <v>90</v>
      </c>
      <c r="C10" s="36"/>
      <c r="D10" s="36" t="s">
        <v>91</v>
      </c>
      <c r="E10" s="36"/>
      <c r="F10" s="755">
        <v>6136</v>
      </c>
      <c r="G10" s="36"/>
      <c r="H10" s="24">
        <v>5871</v>
      </c>
      <c r="I10" s="36"/>
      <c r="J10" s="56">
        <f>SUM(F10-H10)</f>
        <v>265</v>
      </c>
      <c r="K10" s="36"/>
      <c r="L10" s="57">
        <f>IF(J10=0," ",IF(H10=0,1,J10/H10))</f>
        <v>4.513711463123829E-2</v>
      </c>
      <c r="N10" s="522">
        <f>F10/H10</f>
        <v>1.0451371146312383</v>
      </c>
      <c r="O10" s="41"/>
      <c r="P10" s="41"/>
      <c r="Q10" s="41"/>
      <c r="R10" s="41"/>
      <c r="S10" s="41"/>
      <c r="T10" s="194"/>
      <c r="U10" s="194"/>
      <c r="V10" s="194"/>
      <c r="W10" s="194"/>
      <c r="X10" s="194"/>
      <c r="Y10" s="194"/>
      <c r="Z10" s="194"/>
      <c r="AA10" s="194"/>
      <c r="AB10" s="194"/>
      <c r="AC10" s="194"/>
      <c r="AD10" s="194"/>
      <c r="AE10" s="194"/>
      <c r="AF10" s="194"/>
      <c r="AG10" s="194"/>
      <c r="AH10" s="194"/>
      <c r="AI10" s="194"/>
      <c r="AJ10" s="194"/>
      <c r="AK10" s="194"/>
      <c r="AL10" s="194"/>
      <c r="AM10" s="194"/>
    </row>
    <row r="11" spans="1:39">
      <c r="A11" s="36"/>
      <c r="B11" s="36" t="s">
        <v>86</v>
      </c>
      <c r="C11" s="36"/>
      <c r="D11" s="36" t="s">
        <v>87</v>
      </c>
      <c r="E11" s="36"/>
      <c r="F11" s="755">
        <v>5208</v>
      </c>
      <c r="G11" s="36"/>
      <c r="H11" s="24">
        <v>4985</v>
      </c>
      <c r="I11" s="36"/>
      <c r="J11" s="58">
        <f t="shared" ref="J11:J16" si="0">SUM(F11-H11)</f>
        <v>223</v>
      </c>
      <c r="K11" s="36"/>
      <c r="L11" s="59">
        <f t="shared" ref="L11:L17" si="1">IF(J11=0," ",IF(H11=0,1,J11/H11))</f>
        <v>4.4734202607823473E-2</v>
      </c>
      <c r="M11" s="34"/>
      <c r="N11" s="522">
        <f t="shared" ref="N11:N16" si="2">F11/H11</f>
        <v>1.0447342026078235</v>
      </c>
      <c r="O11" s="41"/>
      <c r="P11" s="41"/>
      <c r="Q11" s="41"/>
      <c r="R11" s="41"/>
      <c r="S11" s="41"/>
      <c r="T11" s="194"/>
      <c r="U11" s="194"/>
      <c r="V11" s="194"/>
      <c r="W11" s="194"/>
      <c r="X11" s="194"/>
      <c r="Y11" s="194"/>
      <c r="Z11" s="194"/>
      <c r="AA11" s="194"/>
      <c r="AB11" s="194"/>
      <c r="AC11" s="194"/>
      <c r="AD11" s="194"/>
      <c r="AE11" s="194"/>
      <c r="AF11" s="194"/>
      <c r="AG11" s="194"/>
      <c r="AH11" s="194"/>
      <c r="AI11" s="194"/>
      <c r="AJ11" s="194"/>
      <c r="AK11" s="194"/>
      <c r="AL11" s="194"/>
      <c r="AM11" s="194"/>
    </row>
    <row r="12" spans="1:39">
      <c r="A12" s="36"/>
      <c r="B12" s="36" t="s">
        <v>88</v>
      </c>
      <c r="C12" s="36"/>
      <c r="D12" s="36" t="s">
        <v>89</v>
      </c>
      <c r="E12" s="36"/>
      <c r="F12" s="755">
        <v>5490</v>
      </c>
      <c r="G12" s="36"/>
      <c r="H12" s="24">
        <v>5250</v>
      </c>
      <c r="I12" s="36"/>
      <c r="J12" s="58">
        <f t="shared" si="0"/>
        <v>240</v>
      </c>
      <c r="K12" s="36"/>
      <c r="L12" s="59">
        <f t="shared" si="1"/>
        <v>4.5714285714285714E-2</v>
      </c>
      <c r="N12" s="522">
        <f t="shared" si="2"/>
        <v>1.0457142857142858</v>
      </c>
      <c r="O12" s="41"/>
      <c r="P12" s="41"/>
      <c r="Q12" s="41"/>
      <c r="R12" s="41"/>
      <c r="S12" s="41"/>
      <c r="T12" s="194"/>
      <c r="U12" s="194"/>
      <c r="V12" s="194"/>
      <c r="W12" s="194"/>
      <c r="X12" s="194"/>
      <c r="Y12" s="194"/>
      <c r="Z12" s="194"/>
      <c r="AA12" s="194"/>
      <c r="AB12" s="194"/>
      <c r="AC12" s="194"/>
      <c r="AD12" s="194"/>
      <c r="AE12" s="194"/>
      <c r="AF12" s="194"/>
      <c r="AG12" s="194"/>
      <c r="AH12" s="194"/>
      <c r="AI12" s="194"/>
      <c r="AJ12" s="194"/>
      <c r="AK12" s="194"/>
      <c r="AL12" s="194"/>
      <c r="AM12" s="194"/>
    </row>
    <row r="13" spans="1:39">
      <c r="A13" s="36"/>
      <c r="B13" s="36" t="s">
        <v>92</v>
      </c>
      <c r="C13" s="36"/>
      <c r="D13" s="36"/>
      <c r="E13" s="36"/>
      <c r="F13" s="755">
        <v>645</v>
      </c>
      <c r="G13" s="36"/>
      <c r="H13" s="24">
        <v>617.22</v>
      </c>
      <c r="I13" s="36"/>
      <c r="J13" s="58">
        <f t="shared" si="0"/>
        <v>27.779999999999973</v>
      </c>
      <c r="K13" s="36"/>
      <c r="L13" s="59">
        <f t="shared" si="1"/>
        <v>4.5008262856031836E-2</v>
      </c>
      <c r="N13" s="522">
        <f t="shared" si="2"/>
        <v>1.0450082628560318</v>
      </c>
      <c r="O13" s="41"/>
      <c r="P13" s="41"/>
      <c r="Q13" s="41"/>
      <c r="R13" s="41"/>
      <c r="S13" s="41"/>
      <c r="T13" s="194"/>
      <c r="U13" s="194"/>
      <c r="V13" s="194"/>
      <c r="W13" s="194"/>
      <c r="X13" s="194"/>
      <c r="Y13" s="194"/>
      <c r="Z13" s="194"/>
      <c r="AA13" s="194"/>
      <c r="AB13" s="194"/>
      <c r="AC13" s="194"/>
      <c r="AD13" s="194"/>
      <c r="AE13" s="194"/>
      <c r="AF13" s="194"/>
      <c r="AG13" s="194"/>
      <c r="AH13" s="194"/>
      <c r="AI13" s="194"/>
      <c r="AJ13" s="194"/>
      <c r="AK13" s="194"/>
      <c r="AL13" s="194"/>
      <c r="AM13" s="194"/>
    </row>
    <row r="14" spans="1:39">
      <c r="A14" s="36"/>
      <c r="B14" s="36" t="s">
        <v>93</v>
      </c>
      <c r="C14" s="36"/>
      <c r="D14" s="36"/>
      <c r="E14" s="36"/>
      <c r="F14" s="755">
        <v>435</v>
      </c>
      <c r="G14" s="36"/>
      <c r="H14" s="24">
        <v>416.25</v>
      </c>
      <c r="I14" s="36"/>
      <c r="J14" s="58">
        <f t="shared" ref="J14" si="3">SUM(F14-H14)</f>
        <v>18.75</v>
      </c>
      <c r="K14" s="36"/>
      <c r="L14" s="59">
        <f t="shared" si="1"/>
        <v>4.5045045045045043E-2</v>
      </c>
      <c r="N14" s="522">
        <f t="shared" si="2"/>
        <v>1.045045045045045</v>
      </c>
      <c r="O14" s="41"/>
      <c r="P14" s="41"/>
      <c r="Q14" s="41"/>
      <c r="R14" s="41"/>
      <c r="S14" s="41"/>
      <c r="T14" s="194"/>
      <c r="U14" s="194"/>
      <c r="V14" s="194"/>
      <c r="W14" s="194"/>
      <c r="X14" s="194"/>
      <c r="Y14" s="194"/>
      <c r="Z14" s="194"/>
      <c r="AA14" s="194"/>
      <c r="AB14" s="194"/>
      <c r="AC14" s="194"/>
      <c r="AD14" s="194"/>
      <c r="AE14" s="194"/>
      <c r="AF14" s="194"/>
      <c r="AG14" s="194"/>
      <c r="AH14" s="194"/>
      <c r="AI14" s="194"/>
      <c r="AJ14" s="194"/>
      <c r="AK14" s="194"/>
      <c r="AL14" s="194"/>
      <c r="AM14" s="194"/>
    </row>
    <row r="15" spans="1:39">
      <c r="A15" s="36"/>
      <c r="B15" s="36" t="s">
        <v>94</v>
      </c>
      <c r="C15" s="36"/>
      <c r="D15" s="36"/>
      <c r="E15" s="36"/>
      <c r="F15" s="755">
        <v>235</v>
      </c>
      <c r="G15" s="36"/>
      <c r="H15" s="24">
        <v>225</v>
      </c>
      <c r="I15" s="36"/>
      <c r="J15" s="58">
        <f t="shared" si="0"/>
        <v>10</v>
      </c>
      <c r="K15" s="36"/>
      <c r="L15" s="59">
        <f t="shared" si="1"/>
        <v>4.4444444444444446E-2</v>
      </c>
      <c r="N15" s="522">
        <f t="shared" si="2"/>
        <v>1.0444444444444445</v>
      </c>
      <c r="O15" s="41"/>
      <c r="P15" s="41"/>
      <c r="Q15" s="41"/>
      <c r="R15" s="41"/>
      <c r="S15" s="41"/>
      <c r="T15" s="194"/>
      <c r="U15" s="194"/>
      <c r="V15" s="194"/>
      <c r="W15" s="194"/>
      <c r="X15" s="194"/>
      <c r="Y15" s="194"/>
      <c r="Z15" s="194"/>
      <c r="AA15" s="194"/>
      <c r="AB15" s="194"/>
      <c r="AC15" s="194"/>
      <c r="AD15" s="194"/>
      <c r="AE15" s="194"/>
      <c r="AF15" s="194"/>
      <c r="AG15" s="194"/>
      <c r="AH15" s="194"/>
      <c r="AI15" s="194"/>
      <c r="AJ15" s="194"/>
      <c r="AK15" s="194"/>
      <c r="AL15" s="194"/>
      <c r="AM15" s="194"/>
    </row>
    <row r="16" spans="1:39">
      <c r="A16" s="36"/>
      <c r="B16" s="36" t="s">
        <v>95</v>
      </c>
      <c r="C16" s="36"/>
      <c r="D16" s="36"/>
      <c r="E16" s="36"/>
      <c r="F16" s="755">
        <v>100</v>
      </c>
      <c r="G16" s="36"/>
      <c r="H16" s="24">
        <v>95.5</v>
      </c>
      <c r="I16" s="36"/>
      <c r="J16" s="58">
        <f t="shared" si="0"/>
        <v>4.5</v>
      </c>
      <c r="K16" s="36"/>
      <c r="L16" s="59">
        <f t="shared" si="1"/>
        <v>4.712041884816754E-2</v>
      </c>
      <c r="N16" s="522">
        <f t="shared" si="2"/>
        <v>1.0471204188481675</v>
      </c>
      <c r="O16" s="41"/>
      <c r="P16" s="41"/>
      <c r="Q16" s="41"/>
      <c r="R16" s="41"/>
      <c r="S16" s="41"/>
      <c r="T16" s="194"/>
      <c r="U16" s="194"/>
      <c r="V16" s="194"/>
      <c r="W16" s="194"/>
      <c r="X16" s="194"/>
      <c r="Y16" s="194"/>
      <c r="Z16" s="194"/>
      <c r="AA16" s="194"/>
      <c r="AB16" s="194"/>
      <c r="AC16" s="194"/>
      <c r="AD16" s="194"/>
      <c r="AE16" s="194"/>
      <c r="AF16" s="194"/>
      <c r="AG16" s="194"/>
      <c r="AH16" s="194"/>
      <c r="AI16" s="194"/>
      <c r="AJ16" s="194"/>
      <c r="AK16" s="194"/>
      <c r="AL16" s="194"/>
      <c r="AM16" s="194"/>
    </row>
    <row r="17" spans="1:39" hidden="1">
      <c r="A17" s="36"/>
      <c r="B17" s="36" t="s">
        <v>7</v>
      </c>
      <c r="C17" s="38"/>
      <c r="D17" s="36"/>
      <c r="E17" s="36"/>
      <c r="F17" s="4"/>
      <c r="G17" s="36"/>
      <c r="H17" s="4"/>
      <c r="I17" s="36"/>
      <c r="J17" s="58"/>
      <c r="K17" s="36"/>
      <c r="L17" s="59" t="str">
        <f t="shared" si="1"/>
        <v xml:space="preserve"> </v>
      </c>
      <c r="N17" s="41"/>
      <c r="O17" s="41"/>
      <c r="P17" s="41"/>
      <c r="Q17" s="41"/>
      <c r="R17" s="41"/>
      <c r="S17" s="41"/>
      <c r="T17" s="194"/>
      <c r="U17" s="194"/>
      <c r="V17" s="194"/>
      <c r="W17" s="194"/>
      <c r="X17" s="194"/>
      <c r="Y17" s="194"/>
      <c r="Z17" s="194"/>
      <c r="AA17" s="194"/>
      <c r="AB17" s="194"/>
      <c r="AC17" s="194"/>
      <c r="AD17" s="194"/>
      <c r="AE17" s="194"/>
      <c r="AF17" s="194"/>
      <c r="AG17" s="194"/>
      <c r="AH17" s="194"/>
      <c r="AI17" s="194"/>
      <c r="AJ17" s="194"/>
      <c r="AK17" s="194"/>
      <c r="AL17" s="194"/>
      <c r="AM17" s="194"/>
    </row>
    <row r="18" spans="1:39" ht="8.25" customHeight="1">
      <c r="A18" s="603"/>
      <c r="B18" s="603"/>
      <c r="C18" s="603"/>
      <c r="D18" s="603"/>
      <c r="E18" s="603"/>
      <c r="F18" s="603"/>
      <c r="G18" s="603"/>
      <c r="H18" s="603"/>
      <c r="I18" s="603"/>
      <c r="J18" s="603"/>
      <c r="K18" s="36"/>
      <c r="L18" s="1"/>
      <c r="N18" s="41"/>
      <c r="O18" s="41"/>
      <c r="P18" s="41"/>
      <c r="Q18" s="41"/>
      <c r="R18" s="41"/>
      <c r="S18" s="41"/>
      <c r="T18" s="194"/>
      <c r="U18" s="194"/>
      <c r="V18" s="194"/>
      <c r="W18" s="194"/>
      <c r="X18" s="194"/>
      <c r="Y18" s="194"/>
      <c r="Z18" s="194"/>
      <c r="AA18" s="194"/>
      <c r="AB18" s="194"/>
      <c r="AC18" s="194"/>
      <c r="AD18" s="194"/>
      <c r="AE18" s="194"/>
      <c r="AF18" s="194"/>
      <c r="AG18" s="194"/>
      <c r="AH18" s="194"/>
      <c r="AI18" s="194"/>
      <c r="AJ18" s="194"/>
      <c r="AK18" s="194"/>
      <c r="AL18" s="194"/>
      <c r="AM18" s="194"/>
    </row>
    <row r="19" spans="1:39" ht="15" hidden="1" customHeight="1">
      <c r="B19" s="621" t="s">
        <v>105</v>
      </c>
      <c r="C19" s="622"/>
      <c r="D19" s="622"/>
      <c r="E19" s="622"/>
      <c r="F19" s="622"/>
      <c r="G19" s="622"/>
      <c r="H19" s="622"/>
      <c r="I19" s="622"/>
      <c r="J19" s="622"/>
      <c r="K19" s="622"/>
      <c r="L19" s="623"/>
      <c r="N19" s="41"/>
      <c r="O19" s="41"/>
      <c r="P19" s="41"/>
      <c r="Q19" s="41"/>
      <c r="R19" s="41"/>
      <c r="S19" s="41"/>
      <c r="T19" s="194"/>
      <c r="U19" s="194"/>
      <c r="V19" s="194"/>
      <c r="W19" s="194"/>
      <c r="X19" s="194"/>
      <c r="Y19" s="194"/>
      <c r="Z19" s="194"/>
      <c r="AA19" s="194"/>
      <c r="AB19" s="194"/>
      <c r="AC19" s="194"/>
      <c r="AD19" s="194"/>
      <c r="AE19" s="194"/>
      <c r="AF19" s="194"/>
      <c r="AG19" s="194"/>
      <c r="AH19" s="194"/>
      <c r="AI19" s="194"/>
      <c r="AJ19" s="194"/>
      <c r="AK19" s="194"/>
      <c r="AL19" s="194"/>
      <c r="AM19" s="194"/>
    </row>
    <row r="20" spans="1:39" ht="12.75" hidden="1" customHeight="1">
      <c r="B20" s="624"/>
      <c r="C20" s="625"/>
      <c r="D20" s="625"/>
      <c r="E20" s="625"/>
      <c r="F20" s="625"/>
      <c r="G20" s="625"/>
      <c r="H20" s="625"/>
      <c r="I20" s="625"/>
      <c r="J20" s="625"/>
      <c r="K20" s="625"/>
      <c r="L20" s="626"/>
      <c r="N20" s="41"/>
      <c r="O20" s="41"/>
      <c r="P20" s="41"/>
      <c r="Q20" s="41"/>
      <c r="R20" s="41"/>
      <c r="S20" s="41"/>
      <c r="T20" s="194"/>
      <c r="U20" s="194"/>
      <c r="V20" s="194"/>
      <c r="W20" s="194"/>
      <c r="X20" s="194"/>
      <c r="Y20" s="194"/>
      <c r="Z20" s="194"/>
      <c r="AA20" s="194"/>
      <c r="AB20" s="194"/>
      <c r="AC20" s="194"/>
      <c r="AD20" s="194"/>
      <c r="AE20" s="194"/>
      <c r="AF20" s="194"/>
      <c r="AG20" s="194"/>
      <c r="AH20" s="194"/>
      <c r="AI20" s="194"/>
      <c r="AJ20" s="194"/>
      <c r="AK20" s="194"/>
      <c r="AL20" s="194"/>
      <c r="AM20" s="194"/>
    </row>
    <row r="21" spans="1:39" ht="12.75" customHeight="1" thickBot="1">
      <c r="B21" s="39"/>
      <c r="C21" s="39"/>
      <c r="D21" s="39"/>
      <c r="E21" s="39"/>
      <c r="F21" s="39"/>
      <c r="G21" s="39"/>
      <c r="H21" s="39"/>
      <c r="I21" s="39"/>
      <c r="J21" s="39"/>
      <c r="K21" s="39"/>
      <c r="L21" s="39"/>
      <c r="N21" s="41"/>
      <c r="O21" s="41"/>
      <c r="P21" s="41"/>
      <c r="Q21" s="41"/>
      <c r="R21" s="41"/>
      <c r="S21" s="41"/>
      <c r="T21" s="194"/>
      <c r="U21" s="194"/>
      <c r="V21" s="194"/>
      <c r="W21" s="194"/>
      <c r="X21" s="194"/>
      <c r="Y21" s="194"/>
      <c r="Z21" s="194"/>
      <c r="AA21" s="194"/>
      <c r="AB21" s="194"/>
      <c r="AC21" s="194"/>
      <c r="AD21" s="194"/>
      <c r="AE21" s="194"/>
      <c r="AF21" s="194"/>
      <c r="AG21" s="194"/>
      <c r="AH21" s="194"/>
      <c r="AI21" s="194"/>
      <c r="AJ21" s="194"/>
      <c r="AK21" s="194"/>
      <c r="AL21" s="194"/>
      <c r="AM21" s="194"/>
    </row>
    <row r="22" spans="1:39" ht="16.5" thickBot="1">
      <c r="A22" s="637" t="s">
        <v>404</v>
      </c>
      <c r="B22" s="637"/>
      <c r="C22" s="637"/>
      <c r="D22" s="637"/>
      <c r="E22" s="637"/>
      <c r="F22" s="637"/>
      <c r="G22" s="637"/>
      <c r="H22" s="637"/>
      <c r="I22" s="637"/>
      <c r="J22" s="637"/>
      <c r="K22" s="36"/>
      <c r="L22" s="36"/>
      <c r="N22" s="41"/>
      <c r="O22" s="41"/>
      <c r="P22" s="41"/>
      <c r="Q22" s="41"/>
      <c r="R22" s="41"/>
      <c r="S22" s="41"/>
      <c r="T22" s="683" t="s">
        <v>78</v>
      </c>
      <c r="U22" s="684"/>
      <c r="V22" s="684"/>
      <c r="W22" s="684"/>
      <c r="X22" s="684"/>
      <c r="Y22" s="684"/>
      <c r="Z22" s="685"/>
      <c r="AA22" s="194"/>
      <c r="AB22" s="686" t="s">
        <v>70</v>
      </c>
      <c r="AC22" s="686"/>
      <c r="AD22" s="686"/>
      <c r="AE22" s="686"/>
      <c r="AF22" s="686"/>
      <c r="AG22" s="686"/>
      <c r="AH22" s="686"/>
      <c r="AI22" s="194"/>
      <c r="AJ22" s="194"/>
      <c r="AK22" s="194"/>
      <c r="AL22" s="194"/>
      <c r="AM22" s="194"/>
    </row>
    <row r="23" spans="1:39" ht="15.75">
      <c r="A23" s="42" t="s">
        <v>96</v>
      </c>
      <c r="B23" s="36"/>
      <c r="C23" s="36"/>
      <c r="D23" s="36"/>
      <c r="E23" s="36"/>
      <c r="F23" s="36"/>
      <c r="G23" s="36"/>
      <c r="H23" s="36"/>
      <c r="I23" s="36"/>
      <c r="J23" s="36"/>
      <c r="K23" s="36"/>
      <c r="L23" s="36"/>
      <c r="N23" s="41"/>
      <c r="O23" s="41"/>
      <c r="P23" s="41"/>
      <c r="Q23" s="41"/>
      <c r="R23" s="41"/>
      <c r="S23" s="41"/>
      <c r="T23" s="22"/>
      <c r="U23" s="687" t="s">
        <v>8</v>
      </c>
      <c r="V23" s="688"/>
      <c r="W23" s="687" t="s">
        <v>9</v>
      </c>
      <c r="X23" s="688"/>
      <c r="Y23" s="687" t="s">
        <v>10</v>
      </c>
      <c r="Z23" s="688"/>
      <c r="AA23" s="194"/>
      <c r="AB23" s="41"/>
      <c r="AC23" s="689" t="s">
        <v>8</v>
      </c>
      <c r="AD23" s="690"/>
      <c r="AE23" s="689" t="s">
        <v>9</v>
      </c>
      <c r="AF23" s="690"/>
      <c r="AG23" s="689" t="s">
        <v>10</v>
      </c>
      <c r="AH23" s="690"/>
      <c r="AI23" s="194"/>
      <c r="AJ23" s="194"/>
      <c r="AK23" s="194"/>
      <c r="AL23" s="194"/>
      <c r="AM23" s="194"/>
    </row>
    <row r="24" spans="1:39" ht="15.75">
      <c r="A24" s="36"/>
      <c r="B24" s="36" t="s">
        <v>11</v>
      </c>
      <c r="C24" s="36"/>
      <c r="D24" s="36"/>
      <c r="E24" s="36"/>
      <c r="F24" s="756">
        <v>5780</v>
      </c>
      <c r="G24" s="36"/>
      <c r="H24" s="46">
        <v>5780</v>
      </c>
      <c r="I24" s="36"/>
      <c r="J24" s="47">
        <f>SUM(F24-H24)</f>
        <v>0</v>
      </c>
      <c r="K24" s="36"/>
      <c r="L24" s="48" t="str">
        <f>IF(J24=0," ",IF(H24=0,1,J24/H24))</f>
        <v xml:space="preserve"> </v>
      </c>
      <c r="N24" s="41"/>
      <c r="O24" s="41"/>
      <c r="P24" s="41"/>
      <c r="Q24" s="41"/>
      <c r="R24" s="41"/>
      <c r="S24" s="41"/>
      <c r="T24" s="22"/>
      <c r="U24" s="10" t="s">
        <v>12</v>
      </c>
      <c r="V24" s="11" t="s">
        <v>13</v>
      </c>
      <c r="W24" s="10" t="s">
        <v>14</v>
      </c>
      <c r="X24" s="11" t="s">
        <v>13</v>
      </c>
      <c r="Y24" s="10" t="s">
        <v>14</v>
      </c>
      <c r="Z24" s="11" t="s">
        <v>13</v>
      </c>
      <c r="AA24" s="194"/>
      <c r="AB24" s="41"/>
      <c r="AC24" s="12" t="s">
        <v>12</v>
      </c>
      <c r="AD24" s="13" t="s">
        <v>13</v>
      </c>
      <c r="AE24" s="12" t="s">
        <v>14</v>
      </c>
      <c r="AF24" s="13" t="s">
        <v>13</v>
      </c>
      <c r="AG24" s="12" t="s">
        <v>14</v>
      </c>
      <c r="AH24" s="13" t="s">
        <v>13</v>
      </c>
      <c r="AI24" s="194"/>
      <c r="AJ24" s="194"/>
      <c r="AK24" s="194"/>
      <c r="AL24" s="194"/>
      <c r="AM24" s="194"/>
    </row>
    <row r="25" spans="1:39" ht="16.5" customHeight="1">
      <c r="A25" s="36"/>
      <c r="B25" s="36" t="s">
        <v>15</v>
      </c>
      <c r="C25" s="36"/>
      <c r="D25" s="36"/>
      <c r="E25" s="36"/>
      <c r="F25" s="756">
        <v>3938</v>
      </c>
      <c r="G25" s="36"/>
      <c r="H25" s="756">
        <v>3938</v>
      </c>
      <c r="I25" s="36"/>
      <c r="J25" s="47">
        <f>SUM(F25-H25)</f>
        <v>0</v>
      </c>
      <c r="K25" s="36"/>
      <c r="L25" s="48" t="str">
        <f>IF(J25=0," ",IF(H25=0,1,J25/H25))</f>
        <v xml:space="preserve"> </v>
      </c>
      <c r="N25" s="41"/>
      <c r="O25" s="41"/>
      <c r="P25" s="41"/>
      <c r="Q25" s="41"/>
      <c r="R25" s="41"/>
      <c r="S25" s="41"/>
      <c r="T25" s="23" t="s">
        <v>16</v>
      </c>
      <c r="U25" s="15"/>
      <c r="V25" s="16"/>
      <c r="W25" s="15"/>
      <c r="X25" s="16"/>
      <c r="Y25" s="15" t="s">
        <v>17</v>
      </c>
      <c r="Z25" s="16" t="s">
        <v>17</v>
      </c>
      <c r="AA25" s="194"/>
      <c r="AB25" s="14" t="s">
        <v>16</v>
      </c>
      <c r="AC25" s="15"/>
      <c r="AD25" s="16"/>
      <c r="AE25" s="15"/>
      <c r="AF25" s="16"/>
      <c r="AG25" s="15" t="s">
        <v>17</v>
      </c>
      <c r="AH25" s="16" t="s">
        <v>17</v>
      </c>
      <c r="AI25" s="194"/>
      <c r="AJ25" s="194"/>
      <c r="AK25" s="194"/>
      <c r="AL25" s="194"/>
      <c r="AM25" s="194"/>
    </row>
    <row r="26" spans="1:39" ht="15.75" hidden="1">
      <c r="A26" s="36"/>
      <c r="B26" s="36" t="s">
        <v>7</v>
      </c>
      <c r="C26" s="49"/>
      <c r="D26" s="36"/>
      <c r="E26" s="36"/>
      <c r="F26" s="45"/>
      <c r="G26" s="36"/>
      <c r="H26" s="46"/>
      <c r="I26" s="36"/>
      <c r="J26" s="47">
        <f>SUM(F26-H26)</f>
        <v>0</v>
      </c>
      <c r="K26" s="36"/>
      <c r="L26" s="48" t="str">
        <f>IF(J26=0," ",IF(H26=0,1,J26/H26))</f>
        <v xml:space="preserve"> </v>
      </c>
      <c r="N26" s="41"/>
      <c r="O26" s="41"/>
      <c r="P26" s="41"/>
      <c r="Q26" s="41"/>
      <c r="R26" s="41"/>
      <c r="S26" s="41"/>
      <c r="T26" s="23" t="s">
        <v>18</v>
      </c>
      <c r="U26" s="15"/>
      <c r="V26" s="16"/>
      <c r="W26" s="15"/>
      <c r="X26" s="16"/>
      <c r="Y26" s="15" t="s">
        <v>17</v>
      </c>
      <c r="Z26" s="16" t="s">
        <v>17</v>
      </c>
      <c r="AA26" s="194"/>
      <c r="AB26" s="14" t="s">
        <v>18</v>
      </c>
      <c r="AC26" s="15"/>
      <c r="AD26" s="16"/>
      <c r="AE26" s="15"/>
      <c r="AF26" s="16"/>
      <c r="AG26" s="15" t="s">
        <v>17</v>
      </c>
      <c r="AH26" s="16" t="s">
        <v>17</v>
      </c>
      <c r="AI26" s="194"/>
      <c r="AJ26" s="194"/>
      <c r="AK26" s="194"/>
      <c r="AL26" s="194"/>
      <c r="AM26" s="194"/>
    </row>
    <row r="27" spans="1:39" ht="15.75">
      <c r="A27" s="36"/>
      <c r="B27" s="36"/>
      <c r="C27" s="36"/>
      <c r="D27" s="36"/>
      <c r="E27" s="36"/>
      <c r="F27" s="47"/>
      <c r="G27" s="36"/>
      <c r="H27" s="50"/>
      <c r="I27" s="36"/>
      <c r="J27" s="36"/>
      <c r="K27" s="36"/>
      <c r="L27" s="48"/>
      <c r="N27" s="41"/>
      <c r="O27" s="41"/>
      <c r="P27" s="41"/>
      <c r="Q27" s="41"/>
      <c r="R27" s="41"/>
      <c r="S27" s="41"/>
      <c r="T27" s="23" t="s">
        <v>19</v>
      </c>
      <c r="U27" s="15">
        <v>297</v>
      </c>
      <c r="V27" s="16">
        <v>0.92</v>
      </c>
      <c r="W27" s="15">
        <v>40</v>
      </c>
      <c r="X27" s="16">
        <v>0.9</v>
      </c>
      <c r="Y27" s="15" t="s">
        <v>17</v>
      </c>
      <c r="Z27" s="16" t="s">
        <v>17</v>
      </c>
      <c r="AA27" s="194"/>
      <c r="AB27" s="14" t="s">
        <v>19</v>
      </c>
      <c r="AC27" s="15"/>
      <c r="AD27" s="16"/>
      <c r="AE27" s="15"/>
      <c r="AF27" s="16"/>
      <c r="AG27" s="15" t="s">
        <v>17</v>
      </c>
      <c r="AH27" s="16" t="s">
        <v>17</v>
      </c>
      <c r="AI27" s="194"/>
      <c r="AJ27" s="194"/>
      <c r="AK27" s="194"/>
      <c r="AL27" s="194"/>
      <c r="AM27" s="194"/>
    </row>
    <row r="28" spans="1:39" ht="15.75" hidden="1">
      <c r="A28" s="36"/>
      <c r="B28" s="36" t="s">
        <v>77</v>
      </c>
      <c r="C28" s="36"/>
      <c r="D28" s="36"/>
      <c r="E28" s="36"/>
      <c r="F28" s="51">
        <v>0.94699999999999995</v>
      </c>
      <c r="G28" s="36"/>
      <c r="H28" s="50"/>
      <c r="I28" s="36"/>
      <c r="J28" s="36"/>
      <c r="K28" s="36"/>
      <c r="L28" s="36"/>
      <c r="N28" s="41"/>
      <c r="O28" s="41"/>
      <c r="P28" s="41"/>
      <c r="Q28" s="41"/>
      <c r="R28" s="41"/>
      <c r="S28" s="41"/>
      <c r="T28" s="23" t="s">
        <v>20</v>
      </c>
      <c r="U28" s="15"/>
      <c r="V28" s="16"/>
      <c r="W28" s="15"/>
      <c r="X28" s="16"/>
      <c r="Y28" s="15" t="s">
        <v>17</v>
      </c>
      <c r="Z28" s="16" t="s">
        <v>17</v>
      </c>
      <c r="AA28" s="194"/>
      <c r="AB28" s="14" t="s">
        <v>20</v>
      </c>
      <c r="AC28" s="15"/>
      <c r="AD28" s="16"/>
      <c r="AE28" s="15"/>
      <c r="AF28" s="16"/>
      <c r="AG28" s="15" t="s">
        <v>17</v>
      </c>
      <c r="AH28" s="16" t="s">
        <v>17</v>
      </c>
      <c r="AI28" s="194"/>
      <c r="AJ28" s="194"/>
      <c r="AK28" s="194"/>
      <c r="AL28" s="194"/>
      <c r="AM28" s="194"/>
    </row>
    <row r="29" spans="1:39" ht="15.75" hidden="1">
      <c r="A29" s="36"/>
      <c r="B29" s="36" t="s">
        <v>21</v>
      </c>
      <c r="C29" s="36"/>
      <c r="D29" s="36"/>
      <c r="E29" s="36"/>
      <c r="F29" s="52">
        <v>57</v>
      </c>
      <c r="G29" s="36"/>
      <c r="H29" s="50"/>
      <c r="I29" s="36"/>
      <c r="J29" s="36"/>
      <c r="K29" s="36"/>
      <c r="L29" s="36"/>
      <c r="N29" s="41"/>
      <c r="O29" s="41"/>
      <c r="P29" s="41"/>
      <c r="Q29" s="41"/>
      <c r="R29" s="41"/>
      <c r="S29" s="41"/>
      <c r="T29" s="23" t="s">
        <v>22</v>
      </c>
      <c r="U29" s="15"/>
      <c r="V29" s="16"/>
      <c r="W29" s="15"/>
      <c r="X29" s="16"/>
      <c r="Y29" s="15"/>
      <c r="Z29" s="16"/>
      <c r="AA29" s="194"/>
      <c r="AB29" s="14" t="s">
        <v>22</v>
      </c>
      <c r="AC29" s="15"/>
      <c r="AD29" s="16"/>
      <c r="AE29" s="15"/>
      <c r="AF29" s="16"/>
      <c r="AG29" s="15"/>
      <c r="AH29" s="16"/>
      <c r="AI29" s="194"/>
      <c r="AJ29" s="194"/>
      <c r="AK29" s="194"/>
      <c r="AL29" s="194"/>
      <c r="AM29" s="194"/>
    </row>
    <row r="30" spans="1:39" ht="15.75" hidden="1">
      <c r="A30" s="36"/>
      <c r="B30" s="36"/>
      <c r="C30" s="36"/>
      <c r="D30" s="36"/>
      <c r="E30" s="36"/>
      <c r="F30" s="36"/>
      <c r="G30" s="36"/>
      <c r="H30" s="50"/>
      <c r="I30" s="36"/>
      <c r="J30" s="36"/>
      <c r="K30" s="36"/>
      <c r="L30" s="36"/>
      <c r="N30" s="41"/>
      <c r="O30" s="41"/>
      <c r="P30" s="41"/>
      <c r="Q30" s="41"/>
      <c r="R30" s="41"/>
      <c r="S30" s="41"/>
      <c r="T30" s="23" t="s">
        <v>23</v>
      </c>
      <c r="U30" s="15"/>
      <c r="V30" s="16"/>
      <c r="W30" s="15"/>
      <c r="X30" s="16"/>
      <c r="Y30" s="15"/>
      <c r="Z30" s="16"/>
      <c r="AA30" s="194"/>
      <c r="AB30" s="14" t="s">
        <v>23</v>
      </c>
      <c r="AC30" s="15"/>
      <c r="AD30" s="16"/>
      <c r="AE30" s="15"/>
      <c r="AF30" s="16"/>
      <c r="AG30" s="15"/>
      <c r="AH30" s="16"/>
      <c r="AI30" s="194"/>
      <c r="AJ30" s="194"/>
      <c r="AK30" s="194"/>
      <c r="AL30" s="194"/>
      <c r="AM30" s="194"/>
    </row>
    <row r="31" spans="1:39" ht="15.75">
      <c r="A31" s="42" t="s">
        <v>97</v>
      </c>
      <c r="B31" s="36"/>
      <c r="C31" s="36"/>
      <c r="D31" s="36"/>
      <c r="E31" s="36"/>
      <c r="F31" s="36"/>
      <c r="G31" s="36"/>
      <c r="H31" s="50"/>
      <c r="I31" s="36"/>
      <c r="J31" s="36"/>
      <c r="K31" s="36"/>
      <c r="L31" s="36"/>
      <c r="N31" s="41"/>
      <c r="O31" s="41"/>
      <c r="P31" s="41"/>
      <c r="Q31" s="41"/>
      <c r="R31" s="41"/>
      <c r="S31" s="41"/>
      <c r="T31" s="23" t="s">
        <v>25</v>
      </c>
      <c r="U31" s="15"/>
      <c r="V31" s="16"/>
      <c r="W31" s="15"/>
      <c r="X31" s="16"/>
      <c r="Y31" s="15" t="s">
        <v>17</v>
      </c>
      <c r="Z31" s="16" t="s">
        <v>17</v>
      </c>
      <c r="AA31" s="194"/>
      <c r="AB31" s="14" t="s">
        <v>25</v>
      </c>
      <c r="AC31" s="15"/>
      <c r="AD31" s="16"/>
      <c r="AE31" s="15"/>
      <c r="AF31" s="16"/>
      <c r="AG31" s="15" t="s">
        <v>17</v>
      </c>
      <c r="AH31" s="16" t="s">
        <v>17</v>
      </c>
      <c r="AI31" s="194"/>
      <c r="AJ31" s="194"/>
      <c r="AK31" s="194"/>
      <c r="AL31" s="194"/>
      <c r="AM31" s="194"/>
    </row>
    <row r="32" spans="1:39" ht="15.75">
      <c r="A32" s="36"/>
      <c r="B32" s="36" t="s">
        <v>11</v>
      </c>
      <c r="C32" s="36"/>
      <c r="D32" s="36"/>
      <c r="E32" s="36"/>
      <c r="F32" s="756">
        <v>5250</v>
      </c>
      <c r="G32" s="36"/>
      <c r="H32" s="46">
        <v>5250</v>
      </c>
      <c r="I32" s="36"/>
      <c r="J32" s="47">
        <f>SUM(F32-H32)</f>
        <v>0</v>
      </c>
      <c r="K32" s="36"/>
      <c r="L32" s="36"/>
      <c r="N32" s="41"/>
      <c r="O32" s="41"/>
      <c r="P32" s="41"/>
      <c r="Q32" s="41"/>
      <c r="R32" s="41"/>
      <c r="S32" s="41"/>
      <c r="T32" s="23" t="s">
        <v>27</v>
      </c>
      <c r="U32" s="15"/>
      <c r="V32" s="16"/>
      <c r="W32" s="15"/>
      <c r="X32" s="16"/>
      <c r="Y32" s="15" t="s">
        <v>17</v>
      </c>
      <c r="Z32" s="16" t="s">
        <v>17</v>
      </c>
      <c r="AA32" s="194"/>
      <c r="AB32" s="14" t="s">
        <v>27</v>
      </c>
      <c r="AC32" s="15"/>
      <c r="AD32" s="16"/>
      <c r="AE32" s="15"/>
      <c r="AF32" s="16"/>
      <c r="AG32" s="15" t="s">
        <v>17</v>
      </c>
      <c r="AH32" s="16" t="s">
        <v>17</v>
      </c>
      <c r="AI32" s="194"/>
      <c r="AJ32" s="194"/>
      <c r="AK32" s="194"/>
      <c r="AL32" s="194"/>
      <c r="AM32" s="194"/>
    </row>
    <row r="33" spans="1:39" ht="15.75">
      <c r="A33" s="36"/>
      <c r="B33" s="36" t="s">
        <v>15</v>
      </c>
      <c r="C33" s="36"/>
      <c r="D33" s="36"/>
      <c r="E33" s="36"/>
      <c r="F33" s="756">
        <v>3360</v>
      </c>
      <c r="G33" s="36"/>
      <c r="H33" s="46">
        <v>3360</v>
      </c>
      <c r="I33" s="36"/>
      <c r="J33" s="47">
        <f>SUM(F33-H33)</f>
        <v>0</v>
      </c>
      <c r="K33" s="36"/>
      <c r="L33" s="36"/>
      <c r="N33" s="41"/>
      <c r="O33" s="41"/>
      <c r="P33" s="41"/>
      <c r="Q33" s="41"/>
      <c r="R33" s="41"/>
      <c r="S33" s="41"/>
      <c r="T33" s="23" t="s">
        <v>29</v>
      </c>
      <c r="U33" s="15"/>
      <c r="V33" s="16"/>
      <c r="W33" s="15"/>
      <c r="X33" s="16"/>
      <c r="Y33" s="15" t="s">
        <v>17</v>
      </c>
      <c r="Z33" s="16" t="s">
        <v>17</v>
      </c>
      <c r="AA33" s="194"/>
      <c r="AB33" s="14" t="s">
        <v>29</v>
      </c>
      <c r="AC33" s="15"/>
      <c r="AD33" s="16"/>
      <c r="AE33" s="15"/>
      <c r="AF33" s="16"/>
      <c r="AG33" s="15" t="s">
        <v>17</v>
      </c>
      <c r="AH33" s="16" t="s">
        <v>17</v>
      </c>
      <c r="AI33" s="194"/>
      <c r="AJ33" s="194"/>
      <c r="AK33" s="194"/>
      <c r="AL33" s="194"/>
      <c r="AM33" s="194"/>
    </row>
    <row r="34" spans="1:39" ht="15.75" hidden="1">
      <c r="A34" s="36"/>
      <c r="B34" s="36" t="s">
        <v>7</v>
      </c>
      <c r="C34" s="49"/>
      <c r="D34" s="36"/>
      <c r="E34" s="36"/>
      <c r="F34" s="45"/>
      <c r="G34" s="36"/>
      <c r="H34" s="46"/>
      <c r="I34" s="36"/>
      <c r="J34" s="47">
        <f>SUM(F34-H34)</f>
        <v>0</v>
      </c>
      <c r="K34" s="36"/>
      <c r="L34" s="36"/>
      <c r="N34" s="41"/>
      <c r="O34" s="41"/>
      <c r="P34" s="41"/>
      <c r="Q34" s="41"/>
      <c r="R34" s="41"/>
      <c r="S34" s="41"/>
      <c r="T34" s="23" t="s">
        <v>30</v>
      </c>
      <c r="U34" s="15"/>
      <c r="V34" s="16"/>
      <c r="W34" s="15"/>
      <c r="X34" s="16"/>
      <c r="Y34" s="15" t="s">
        <v>17</v>
      </c>
      <c r="Z34" s="16" t="s">
        <v>17</v>
      </c>
      <c r="AA34" s="194"/>
      <c r="AB34" s="14" t="s">
        <v>30</v>
      </c>
      <c r="AC34" s="15"/>
      <c r="AD34" s="16"/>
      <c r="AE34" s="15"/>
      <c r="AF34" s="16"/>
      <c r="AG34" s="15" t="s">
        <v>17</v>
      </c>
      <c r="AH34" s="16" t="s">
        <v>17</v>
      </c>
      <c r="AI34" s="194"/>
      <c r="AJ34" s="194"/>
      <c r="AK34" s="194"/>
      <c r="AL34" s="194"/>
      <c r="AM34" s="194"/>
    </row>
    <row r="35" spans="1:39" ht="15.75" hidden="1">
      <c r="A35" s="36"/>
      <c r="B35" s="36"/>
      <c r="C35" s="36"/>
      <c r="D35" s="36"/>
      <c r="E35" s="36"/>
      <c r="F35" s="47"/>
      <c r="G35" s="36"/>
      <c r="H35" s="50"/>
      <c r="I35" s="36"/>
      <c r="J35" s="36"/>
      <c r="K35" s="36"/>
      <c r="L35" s="36"/>
      <c r="N35" s="41"/>
      <c r="O35" s="41"/>
      <c r="P35" s="41"/>
      <c r="Q35" s="41"/>
      <c r="R35" s="41"/>
      <c r="S35" s="41"/>
      <c r="T35" s="485" t="s">
        <v>31</v>
      </c>
      <c r="U35" s="481"/>
      <c r="V35" s="482"/>
      <c r="W35" s="481"/>
      <c r="X35" s="482"/>
      <c r="Y35" s="481" t="s">
        <v>17</v>
      </c>
      <c r="Z35" s="482" t="s">
        <v>17</v>
      </c>
      <c r="AA35" s="194"/>
      <c r="AB35" s="480" t="s">
        <v>31</v>
      </c>
      <c r="AC35" s="481"/>
      <c r="AD35" s="482"/>
      <c r="AE35" s="481"/>
      <c r="AF35" s="482"/>
      <c r="AG35" s="481" t="s">
        <v>17</v>
      </c>
      <c r="AH35" s="482" t="s">
        <v>17</v>
      </c>
      <c r="AI35" s="194"/>
      <c r="AJ35" s="194"/>
      <c r="AK35" s="194"/>
      <c r="AL35" s="194"/>
      <c r="AM35" s="194"/>
    </row>
    <row r="36" spans="1:39" ht="15.75" hidden="1">
      <c r="A36" s="36"/>
      <c r="B36" s="36" t="s">
        <v>77</v>
      </c>
      <c r="C36" s="36"/>
      <c r="D36" s="36"/>
      <c r="E36" s="36"/>
      <c r="F36" s="51">
        <v>0.92600000000000005</v>
      </c>
      <c r="G36" s="36"/>
      <c r="H36" s="50"/>
      <c r="I36" s="36"/>
      <c r="J36" s="36"/>
      <c r="K36" s="36"/>
      <c r="L36" s="36"/>
      <c r="N36" s="41"/>
      <c r="O36" s="41"/>
      <c r="P36" s="41"/>
      <c r="Q36" s="41"/>
      <c r="R36" s="41"/>
      <c r="S36" s="41"/>
      <c r="T36" s="483"/>
      <c r="U36" s="30"/>
      <c r="V36" s="484"/>
      <c r="W36" s="30"/>
      <c r="X36" s="484"/>
      <c r="Y36" s="30"/>
      <c r="Z36" s="479"/>
      <c r="AA36" s="194"/>
      <c r="AB36" s="478"/>
      <c r="AC36" s="383"/>
      <c r="AD36" s="479"/>
      <c r="AE36" s="383"/>
      <c r="AF36" s="479"/>
      <c r="AG36" s="383"/>
      <c r="AH36" s="479"/>
      <c r="AI36" s="194"/>
      <c r="AJ36" s="194"/>
      <c r="AK36" s="194"/>
      <c r="AL36" s="194"/>
      <c r="AM36" s="194"/>
    </row>
    <row r="37" spans="1:39" ht="15.75" hidden="1">
      <c r="A37" s="36"/>
      <c r="B37" s="36" t="s">
        <v>21</v>
      </c>
      <c r="C37" s="36"/>
      <c r="D37" s="53" t="s">
        <v>99</v>
      </c>
      <c r="E37" s="36"/>
      <c r="F37" s="52">
        <f>178+67</f>
        <v>245</v>
      </c>
      <c r="G37" s="36"/>
      <c r="H37" s="50"/>
      <c r="I37" s="36"/>
      <c r="J37" s="36"/>
      <c r="K37" s="36"/>
      <c r="L37" s="36"/>
      <c r="N37" s="41"/>
      <c r="O37" s="41"/>
      <c r="P37" s="41"/>
      <c r="Q37" s="41"/>
      <c r="R37" s="41"/>
      <c r="S37" s="41"/>
      <c r="T37" s="676" t="s">
        <v>34</v>
      </c>
      <c r="U37" s="676"/>
      <c r="V37" s="676"/>
      <c r="W37" s="676"/>
      <c r="X37" s="676"/>
      <c r="Y37" s="676"/>
      <c r="Z37" s="479"/>
      <c r="AA37" s="194"/>
      <c r="AB37" s="478"/>
      <c r="AC37" s="383"/>
      <c r="AD37" s="479"/>
      <c r="AE37" s="383"/>
      <c r="AF37" s="479"/>
      <c r="AG37" s="383"/>
      <c r="AH37" s="479"/>
      <c r="AI37" s="194"/>
      <c r="AJ37" s="194"/>
      <c r="AK37" s="194"/>
      <c r="AL37" s="194"/>
      <c r="AM37" s="194"/>
    </row>
    <row r="38" spans="1:39" ht="12" customHeight="1">
      <c r="A38" s="36"/>
      <c r="B38" s="36"/>
      <c r="C38" s="36"/>
      <c r="D38" s="36"/>
      <c r="E38" s="36"/>
      <c r="F38" s="36"/>
      <c r="G38" s="36"/>
      <c r="H38" s="50"/>
      <c r="I38" s="36"/>
      <c r="J38" s="36"/>
      <c r="K38" s="36"/>
      <c r="L38" s="36"/>
      <c r="N38" s="41"/>
      <c r="O38" s="41"/>
      <c r="P38" s="41"/>
      <c r="Q38" s="41"/>
      <c r="R38" s="41"/>
      <c r="S38" s="41"/>
      <c r="T38" s="18"/>
      <c r="U38" s="19" t="s">
        <v>35</v>
      </c>
      <c r="V38" s="19" t="s">
        <v>36</v>
      </c>
      <c r="W38" s="677" t="s">
        <v>37</v>
      </c>
      <c r="X38" s="678"/>
      <c r="Y38" s="678"/>
      <c r="Z38" s="479"/>
      <c r="AA38" s="194"/>
      <c r="AB38" s="478"/>
      <c r="AC38" s="383"/>
      <c r="AD38" s="479"/>
      <c r="AE38" s="383"/>
      <c r="AF38" s="479"/>
      <c r="AG38" s="383"/>
      <c r="AH38" s="479"/>
      <c r="AI38" s="194"/>
      <c r="AJ38" s="194"/>
      <c r="AK38" s="194"/>
      <c r="AL38" s="194"/>
      <c r="AM38" s="194"/>
    </row>
    <row r="39" spans="1:39" ht="15.75">
      <c r="A39" s="42" t="s">
        <v>98</v>
      </c>
      <c r="B39" s="36"/>
      <c r="C39" s="36"/>
      <c r="D39" s="36"/>
      <c r="E39" s="36"/>
      <c r="F39" s="36"/>
      <c r="G39" s="36"/>
      <c r="H39" s="50"/>
      <c r="I39" s="36"/>
      <c r="J39" s="36"/>
      <c r="K39" s="36"/>
      <c r="L39" s="36"/>
      <c r="N39" s="41"/>
      <c r="O39" s="41"/>
      <c r="P39" s="41"/>
      <c r="Q39" s="41"/>
      <c r="R39" s="41"/>
      <c r="S39" s="41"/>
      <c r="T39" s="20" t="s">
        <v>16</v>
      </c>
      <c r="U39" s="21" t="s">
        <v>38</v>
      </c>
      <c r="V39" s="21" t="s">
        <v>17</v>
      </c>
      <c r="W39" s="679" t="s">
        <v>39</v>
      </c>
      <c r="X39" s="680"/>
      <c r="Y39" s="680"/>
      <c r="Z39" s="479"/>
      <c r="AA39" s="194"/>
      <c r="AB39" s="478"/>
      <c r="AC39" s="383"/>
      <c r="AD39" s="479"/>
      <c r="AE39" s="383"/>
      <c r="AF39" s="479"/>
      <c r="AG39" s="383"/>
      <c r="AH39" s="479"/>
      <c r="AI39" s="194"/>
      <c r="AJ39" s="194"/>
      <c r="AK39" s="194"/>
      <c r="AL39" s="194"/>
      <c r="AM39" s="194"/>
    </row>
    <row r="40" spans="1:39" ht="15.75">
      <c r="A40" s="36"/>
      <c r="B40" s="36" t="s">
        <v>11</v>
      </c>
      <c r="C40" s="36"/>
      <c r="D40" s="36"/>
      <c r="E40" s="36"/>
      <c r="F40" s="756">
        <v>6200</v>
      </c>
      <c r="G40" s="36"/>
      <c r="H40" s="46">
        <v>6200</v>
      </c>
      <c r="I40" s="36"/>
      <c r="J40" s="47">
        <f>SUM(F40-H40)</f>
        <v>0</v>
      </c>
      <c r="K40" s="36"/>
      <c r="L40" s="36"/>
      <c r="N40" s="41"/>
      <c r="O40" s="41"/>
      <c r="P40" s="41"/>
      <c r="Q40" s="41"/>
      <c r="R40" s="41"/>
      <c r="S40" s="41"/>
      <c r="T40" s="20" t="s">
        <v>18</v>
      </c>
      <c r="U40" s="21" t="s">
        <v>40</v>
      </c>
      <c r="V40" s="21" t="s">
        <v>41</v>
      </c>
      <c r="W40" s="679"/>
      <c r="X40" s="680"/>
      <c r="Y40" s="680"/>
      <c r="Z40" s="479"/>
      <c r="AA40" s="194"/>
      <c r="AB40" s="478"/>
      <c r="AC40" s="383"/>
      <c r="AD40" s="479"/>
      <c r="AE40" s="383"/>
      <c r="AF40" s="479"/>
      <c r="AG40" s="383"/>
      <c r="AH40" s="479"/>
      <c r="AI40" s="194"/>
      <c r="AJ40" s="194"/>
      <c r="AK40" s="194"/>
      <c r="AL40" s="194"/>
      <c r="AM40" s="194"/>
    </row>
    <row r="41" spans="1:39" ht="15.75" hidden="1">
      <c r="A41" s="36"/>
      <c r="B41" s="36" t="s">
        <v>15</v>
      </c>
      <c r="C41" s="36"/>
      <c r="D41" s="36"/>
      <c r="E41" s="36"/>
      <c r="F41" s="45"/>
      <c r="G41" s="36"/>
      <c r="H41" s="45"/>
      <c r="I41" s="36"/>
      <c r="J41" s="47">
        <f>SUM(F41-H41)</f>
        <v>0</v>
      </c>
      <c r="K41" s="36"/>
      <c r="L41" s="36"/>
      <c r="N41" s="41"/>
      <c r="O41" s="41"/>
      <c r="P41" s="41"/>
      <c r="Q41" s="41"/>
      <c r="R41" s="41"/>
      <c r="S41" s="41"/>
      <c r="T41" s="20" t="s">
        <v>19</v>
      </c>
      <c r="U41" s="21" t="s">
        <v>40</v>
      </c>
      <c r="V41" s="21" t="s">
        <v>41</v>
      </c>
      <c r="W41" s="679"/>
      <c r="X41" s="680"/>
      <c r="Y41" s="680"/>
      <c r="Z41" s="479"/>
      <c r="AA41" s="194"/>
      <c r="AB41" s="478"/>
      <c r="AC41" s="383"/>
      <c r="AD41" s="479"/>
      <c r="AE41" s="383"/>
      <c r="AF41" s="479"/>
      <c r="AG41" s="383"/>
      <c r="AH41" s="479"/>
      <c r="AI41" s="194"/>
      <c r="AJ41" s="194"/>
      <c r="AK41" s="194"/>
      <c r="AL41" s="194"/>
      <c r="AM41" s="194"/>
    </row>
    <row r="42" spans="1:39" ht="15.75" hidden="1">
      <c r="A42" s="36"/>
      <c r="B42" s="36" t="s">
        <v>7</v>
      </c>
      <c r="C42" s="49"/>
      <c r="D42" s="36"/>
      <c r="E42" s="36"/>
      <c r="F42" s="45"/>
      <c r="G42" s="36"/>
      <c r="H42" s="45"/>
      <c r="I42" s="36"/>
      <c r="J42" s="47">
        <f>SUM(F42-H42)</f>
        <v>0</v>
      </c>
      <c r="K42" s="36"/>
      <c r="L42" s="36"/>
      <c r="N42" s="41"/>
      <c r="O42" s="41"/>
      <c r="P42" s="41"/>
      <c r="Q42" s="41"/>
      <c r="R42" s="41"/>
      <c r="S42" s="41"/>
      <c r="T42" s="20" t="s">
        <v>20</v>
      </c>
      <c r="U42" s="21" t="s">
        <v>38</v>
      </c>
      <c r="V42" s="21" t="s">
        <v>17</v>
      </c>
      <c r="W42" s="679"/>
      <c r="X42" s="680"/>
      <c r="Y42" s="680"/>
      <c r="Z42" s="479"/>
      <c r="AA42" s="194"/>
      <c r="AB42" s="478"/>
      <c r="AC42" s="383"/>
      <c r="AD42" s="479"/>
      <c r="AE42" s="383"/>
      <c r="AF42" s="479"/>
      <c r="AG42" s="383"/>
      <c r="AH42" s="479"/>
      <c r="AI42" s="194"/>
      <c r="AJ42" s="194"/>
      <c r="AK42" s="194"/>
      <c r="AL42" s="194"/>
      <c r="AM42" s="194"/>
    </row>
    <row r="43" spans="1:39" ht="15.75">
      <c r="A43" s="36"/>
      <c r="B43" s="36"/>
      <c r="C43" s="36"/>
      <c r="D43" s="36"/>
      <c r="E43" s="36"/>
      <c r="F43" s="47"/>
      <c r="G43" s="36"/>
      <c r="H43" s="36"/>
      <c r="I43" s="36"/>
      <c r="J43" s="36"/>
      <c r="K43" s="36"/>
      <c r="L43" s="36"/>
      <c r="N43" s="41"/>
      <c r="O43" s="41"/>
      <c r="P43" s="41"/>
      <c r="Q43" s="41"/>
      <c r="R43" s="41"/>
      <c r="S43" s="41"/>
      <c r="T43" s="20" t="s">
        <v>22</v>
      </c>
      <c r="U43" s="21" t="s">
        <v>40</v>
      </c>
      <c r="V43" s="21" t="s">
        <v>43</v>
      </c>
      <c r="W43" s="679"/>
      <c r="X43" s="680"/>
      <c r="Y43" s="680"/>
      <c r="Z43" s="479"/>
      <c r="AA43" s="194"/>
      <c r="AB43" s="478"/>
      <c r="AC43" s="383"/>
      <c r="AD43" s="479"/>
      <c r="AE43" s="383"/>
      <c r="AF43" s="479"/>
      <c r="AG43" s="383"/>
      <c r="AH43" s="479"/>
      <c r="AI43" s="194"/>
      <c r="AJ43" s="194"/>
      <c r="AK43" s="194"/>
      <c r="AL43" s="194"/>
      <c r="AM43" s="194"/>
    </row>
    <row r="44" spans="1:39" ht="15.75" hidden="1">
      <c r="A44" s="36"/>
      <c r="B44" s="36" t="s">
        <v>77</v>
      </c>
      <c r="C44" s="36"/>
      <c r="D44" s="36"/>
      <c r="E44" s="36"/>
      <c r="F44" s="51">
        <v>1</v>
      </c>
      <c r="G44" s="36"/>
      <c r="H44" s="36"/>
      <c r="I44" s="36"/>
      <c r="J44" s="36"/>
      <c r="K44" s="36"/>
      <c r="L44" s="36"/>
      <c r="N44" s="41"/>
      <c r="O44" s="41"/>
      <c r="P44" s="41"/>
      <c r="Q44" s="41"/>
      <c r="R44" s="41"/>
      <c r="S44" s="41"/>
      <c r="T44" s="20" t="s">
        <v>23</v>
      </c>
      <c r="U44" s="21" t="s">
        <v>40</v>
      </c>
      <c r="V44" s="21" t="s">
        <v>41</v>
      </c>
      <c r="W44" s="679"/>
      <c r="X44" s="680"/>
      <c r="Y44" s="680"/>
      <c r="Z44" s="479"/>
      <c r="AA44" s="194"/>
      <c r="AB44" s="478"/>
      <c r="AC44" s="383"/>
      <c r="AD44" s="479"/>
      <c r="AE44" s="383"/>
      <c r="AF44" s="479"/>
      <c r="AG44" s="383"/>
      <c r="AH44" s="479"/>
      <c r="AI44" s="194"/>
      <c r="AJ44" s="194"/>
      <c r="AK44" s="194"/>
      <c r="AL44" s="194"/>
      <c r="AM44" s="194"/>
    </row>
    <row r="45" spans="1:39" ht="15.75" hidden="1">
      <c r="A45" s="36"/>
      <c r="B45" s="36" t="s">
        <v>21</v>
      </c>
      <c r="C45" s="36"/>
      <c r="D45" s="36"/>
      <c r="E45" s="36"/>
      <c r="F45" s="52">
        <v>20</v>
      </c>
      <c r="G45" s="36"/>
      <c r="H45" s="36"/>
      <c r="I45" s="36"/>
      <c r="J45" s="36"/>
      <c r="K45" s="36"/>
      <c r="L45" s="36"/>
      <c r="N45" s="41"/>
      <c r="O45" s="41"/>
      <c r="P45" s="41"/>
      <c r="Q45" s="41"/>
      <c r="R45" s="41"/>
      <c r="S45" s="41"/>
      <c r="T45" s="20" t="s">
        <v>25</v>
      </c>
      <c r="U45" s="21" t="s">
        <v>40</v>
      </c>
      <c r="V45" s="21" t="s">
        <v>41</v>
      </c>
      <c r="W45" s="679"/>
      <c r="X45" s="680"/>
      <c r="Y45" s="680"/>
      <c r="Z45" s="479"/>
      <c r="AA45" s="194"/>
      <c r="AB45" s="478"/>
      <c r="AC45" s="383"/>
      <c r="AD45" s="479"/>
      <c r="AE45" s="383"/>
      <c r="AF45" s="479"/>
      <c r="AG45" s="383"/>
      <c r="AH45" s="479"/>
      <c r="AI45" s="194"/>
      <c r="AJ45" s="194"/>
      <c r="AK45" s="194"/>
      <c r="AL45" s="194"/>
      <c r="AM45" s="194"/>
    </row>
    <row r="46" spans="1:39" ht="15.75" hidden="1">
      <c r="A46" s="36"/>
      <c r="B46" s="36"/>
      <c r="C46" s="36"/>
      <c r="D46" s="36"/>
      <c r="E46" s="36"/>
      <c r="F46" s="36"/>
      <c r="G46" s="36"/>
      <c r="H46" s="36"/>
      <c r="I46" s="36"/>
      <c r="J46" s="36"/>
      <c r="K46" s="36"/>
      <c r="L46" s="36"/>
      <c r="N46" s="41"/>
      <c r="O46" s="41"/>
      <c r="P46" s="41"/>
      <c r="Q46" s="41"/>
      <c r="R46" s="41"/>
      <c r="S46" s="41"/>
      <c r="T46" s="20" t="s">
        <v>27</v>
      </c>
      <c r="U46" s="21" t="s">
        <v>40</v>
      </c>
      <c r="V46" s="21" t="s">
        <v>41</v>
      </c>
      <c r="W46" s="679"/>
      <c r="X46" s="680"/>
      <c r="Y46" s="680"/>
      <c r="Z46" s="479"/>
      <c r="AA46" s="194"/>
      <c r="AB46" s="478"/>
      <c r="AC46" s="383"/>
      <c r="AD46" s="479"/>
      <c r="AE46" s="383"/>
      <c r="AF46" s="479"/>
      <c r="AG46" s="383"/>
      <c r="AH46" s="479"/>
      <c r="AI46" s="194"/>
      <c r="AJ46" s="194"/>
      <c r="AK46" s="194"/>
      <c r="AL46" s="194"/>
      <c r="AM46" s="194"/>
    </row>
    <row r="47" spans="1:39" ht="16.5" customHeight="1">
      <c r="A47" s="35" t="s">
        <v>24</v>
      </c>
      <c r="B47" s="36"/>
      <c r="C47" s="36"/>
      <c r="D47" s="36"/>
      <c r="E47" s="36"/>
      <c r="F47" s="36"/>
      <c r="G47" s="36"/>
      <c r="H47" s="36"/>
      <c r="I47" s="36"/>
      <c r="J47" s="36"/>
      <c r="K47" s="36"/>
      <c r="L47" s="36"/>
      <c r="N47" s="41"/>
      <c r="O47" s="41"/>
      <c r="P47" s="41"/>
      <c r="Q47" s="41"/>
      <c r="R47" s="41"/>
      <c r="S47" s="41"/>
      <c r="T47" s="20" t="s">
        <v>29</v>
      </c>
      <c r="U47" s="21" t="s">
        <v>40</v>
      </c>
      <c r="V47" s="21" t="s">
        <v>41</v>
      </c>
      <c r="W47" s="679"/>
      <c r="X47" s="680"/>
      <c r="Y47" s="680"/>
      <c r="Z47" s="194"/>
      <c r="AA47" s="194"/>
      <c r="AB47" s="194"/>
      <c r="AC47" s="194"/>
      <c r="AD47" s="194"/>
      <c r="AE47" s="194"/>
      <c r="AF47" s="194"/>
      <c r="AG47" s="194"/>
      <c r="AH47" s="194"/>
      <c r="AI47" s="194"/>
      <c r="AJ47" s="194"/>
      <c r="AK47" s="194"/>
      <c r="AL47" s="194"/>
      <c r="AM47" s="194"/>
    </row>
    <row r="48" spans="1:39">
      <c r="A48" s="36"/>
      <c r="B48" s="36" t="s">
        <v>26</v>
      </c>
      <c r="C48" s="36"/>
      <c r="D48" s="36"/>
      <c r="E48" s="36"/>
      <c r="F48" s="756">
        <v>3412</v>
      </c>
      <c r="G48" s="36"/>
      <c r="H48" s="46">
        <v>3412</v>
      </c>
      <c r="I48" s="36"/>
      <c r="J48" s="47">
        <f>SUM(F48-H48)</f>
        <v>0</v>
      </c>
      <c r="K48" s="36"/>
      <c r="L48" s="48" t="str">
        <f>IF(J48=0," ",IF(H48=0,1,J48/H48))</f>
        <v xml:space="preserve"> </v>
      </c>
      <c r="N48" s="41"/>
      <c r="O48" s="41"/>
      <c r="P48" s="41"/>
      <c r="Q48" s="41"/>
      <c r="R48" s="41"/>
      <c r="S48" s="41"/>
      <c r="T48" s="20" t="s">
        <v>30</v>
      </c>
      <c r="U48" s="21" t="s">
        <v>40</v>
      </c>
      <c r="V48" s="21" t="s">
        <v>41</v>
      </c>
      <c r="W48" s="679"/>
      <c r="X48" s="680"/>
      <c r="Y48" s="680"/>
      <c r="Z48" s="194"/>
      <c r="AA48" s="194"/>
      <c r="AB48" s="194"/>
      <c r="AC48" s="194"/>
      <c r="AD48" s="194"/>
      <c r="AE48" s="194"/>
      <c r="AF48" s="194"/>
      <c r="AG48" s="194"/>
      <c r="AH48" s="194"/>
      <c r="AI48" s="194"/>
      <c r="AJ48" s="194"/>
      <c r="AK48" s="194"/>
      <c r="AL48" s="194"/>
      <c r="AM48" s="194"/>
    </row>
    <row r="49" spans="1:39" hidden="1">
      <c r="A49" s="36"/>
      <c r="B49" s="36" t="s">
        <v>28</v>
      </c>
      <c r="C49" s="36"/>
      <c r="D49" s="36"/>
      <c r="E49" s="36"/>
      <c r="F49" s="45"/>
      <c r="G49" s="36"/>
      <c r="H49" s="45"/>
      <c r="I49" s="36"/>
      <c r="J49" s="47">
        <f>SUM(F49-H49)</f>
        <v>0</v>
      </c>
      <c r="K49" s="36"/>
      <c r="L49" s="48" t="str">
        <f>IF(J49=0," ",IF(H49=0,1,J49/H49))</f>
        <v xml:space="preserve"> </v>
      </c>
      <c r="N49" s="41"/>
      <c r="O49" s="41"/>
      <c r="P49" s="41"/>
      <c r="Q49" s="41"/>
      <c r="R49" s="41"/>
      <c r="S49" s="41"/>
      <c r="T49" s="20" t="s">
        <v>31</v>
      </c>
      <c r="U49" s="21" t="s">
        <v>40</v>
      </c>
      <c r="V49" s="21" t="s">
        <v>41</v>
      </c>
      <c r="W49" s="681"/>
      <c r="X49" s="682"/>
      <c r="Y49" s="682"/>
      <c r="Z49" s="194"/>
      <c r="AA49" s="194"/>
      <c r="AB49" s="194"/>
      <c r="AC49" s="194"/>
      <c r="AD49" s="194"/>
      <c r="AE49" s="194"/>
      <c r="AF49" s="194"/>
      <c r="AG49" s="194"/>
      <c r="AH49" s="194"/>
      <c r="AI49" s="194"/>
      <c r="AJ49" s="194"/>
      <c r="AK49" s="194"/>
      <c r="AL49" s="194"/>
      <c r="AM49" s="194"/>
    </row>
    <row r="50" spans="1:39">
      <c r="A50" s="36"/>
      <c r="B50" s="36"/>
      <c r="C50" s="36"/>
      <c r="D50" s="36"/>
      <c r="E50" s="36"/>
      <c r="F50" s="47"/>
      <c r="G50" s="36"/>
      <c r="H50" s="36"/>
      <c r="I50" s="36"/>
      <c r="J50" s="36"/>
      <c r="K50" s="36"/>
      <c r="L50" s="36"/>
      <c r="N50" s="41"/>
      <c r="O50" s="41"/>
      <c r="P50" s="41"/>
      <c r="Q50" s="41"/>
      <c r="R50" s="41"/>
      <c r="S50" s="41"/>
      <c r="T50" s="194"/>
      <c r="U50" s="194"/>
      <c r="V50" s="194"/>
      <c r="W50" s="194"/>
      <c r="X50" s="194"/>
      <c r="Y50" s="194"/>
      <c r="Z50" s="194"/>
      <c r="AA50" s="194"/>
      <c r="AB50" s="194"/>
      <c r="AC50" s="194"/>
      <c r="AD50" s="194"/>
      <c r="AE50" s="194"/>
      <c r="AF50" s="194"/>
      <c r="AG50" s="194"/>
      <c r="AH50" s="194"/>
      <c r="AI50" s="194"/>
      <c r="AJ50" s="194"/>
      <c r="AK50" s="194"/>
      <c r="AL50" s="194"/>
      <c r="AM50" s="194"/>
    </row>
    <row r="51" spans="1:39" hidden="1">
      <c r="A51" s="36"/>
      <c r="B51" s="36" t="str">
        <f>+B28</f>
        <v>January 2025 occupancy rate 1/</v>
      </c>
      <c r="C51" s="36"/>
      <c r="D51" s="36"/>
      <c r="E51" s="36"/>
      <c r="F51" s="51">
        <v>0.9</v>
      </c>
      <c r="G51" s="36"/>
      <c r="H51" s="36"/>
      <c r="I51" s="36"/>
      <c r="J51" s="36"/>
      <c r="K51" s="36"/>
      <c r="L51" s="36"/>
      <c r="N51" s="41"/>
      <c r="O51" s="41"/>
      <c r="P51" s="41"/>
      <c r="Q51" s="41"/>
      <c r="R51" s="41"/>
      <c r="S51" s="41"/>
      <c r="T51" s="194"/>
      <c r="U51" s="194"/>
      <c r="V51" s="194"/>
      <c r="W51" s="194"/>
      <c r="X51" s="194"/>
      <c r="Y51" s="194"/>
      <c r="Z51" s="194"/>
      <c r="AA51" s="194"/>
      <c r="AB51" s="194"/>
      <c r="AC51" s="194"/>
      <c r="AD51" s="194"/>
      <c r="AE51" s="194"/>
      <c r="AF51" s="194"/>
      <c r="AG51" s="194"/>
      <c r="AH51" s="194"/>
      <c r="AI51" s="194"/>
      <c r="AJ51" s="194"/>
      <c r="AK51" s="194"/>
      <c r="AL51" s="194"/>
      <c r="AM51" s="194"/>
    </row>
    <row r="52" spans="1:39" hidden="1">
      <c r="A52" s="36"/>
      <c r="B52" s="36" t="s">
        <v>32</v>
      </c>
      <c r="C52" s="36"/>
      <c r="D52" s="36"/>
      <c r="E52" s="36"/>
      <c r="F52" s="52">
        <v>40</v>
      </c>
      <c r="G52" s="36"/>
      <c r="H52" s="36"/>
      <c r="I52" s="36"/>
      <c r="J52" s="36"/>
      <c r="K52" s="36"/>
      <c r="L52" s="36"/>
      <c r="N52" s="41"/>
      <c r="O52" s="41"/>
      <c r="P52" s="41"/>
      <c r="Q52" s="41"/>
      <c r="R52" s="41"/>
      <c r="S52" s="41"/>
      <c r="T52" s="194"/>
      <c r="U52" s="383"/>
      <c r="V52" s="486"/>
      <c r="W52" s="383"/>
      <c r="X52" s="486"/>
      <c r="Y52" s="383"/>
      <c r="Z52" s="486"/>
      <c r="AA52" s="194"/>
      <c r="AB52" s="194"/>
      <c r="AC52" s="194"/>
      <c r="AD52" s="194"/>
      <c r="AE52" s="194"/>
      <c r="AF52" s="194"/>
      <c r="AG52" s="194"/>
      <c r="AH52" s="194"/>
      <c r="AI52" s="194"/>
      <c r="AJ52" s="194"/>
      <c r="AK52" s="194"/>
      <c r="AL52" s="194"/>
      <c r="AM52" s="194"/>
    </row>
    <row r="53" spans="1:39" ht="12.95" hidden="1" customHeight="1">
      <c r="A53" s="36"/>
      <c r="B53" s="36"/>
      <c r="C53" s="36"/>
      <c r="D53" s="36"/>
      <c r="E53" s="36"/>
      <c r="F53" s="47"/>
      <c r="G53" s="36"/>
      <c r="H53" s="36"/>
      <c r="I53" s="36"/>
      <c r="J53" s="36"/>
      <c r="K53" s="36"/>
      <c r="L53" s="36"/>
      <c r="N53" s="41"/>
      <c r="O53" s="41"/>
      <c r="P53" s="41"/>
      <c r="Q53" s="41"/>
      <c r="R53" s="41"/>
      <c r="S53" s="41"/>
      <c r="T53" s="194"/>
      <c r="U53" s="383"/>
      <c r="V53" s="486"/>
      <c r="W53" s="383"/>
      <c r="X53" s="486"/>
      <c r="Y53" s="383"/>
      <c r="Z53" s="486"/>
      <c r="AA53" s="194"/>
      <c r="AB53" s="194"/>
      <c r="AC53" s="194"/>
      <c r="AD53" s="194"/>
      <c r="AE53" s="194"/>
      <c r="AF53" s="194"/>
      <c r="AG53" s="194"/>
      <c r="AH53" s="194"/>
      <c r="AI53" s="194"/>
      <c r="AJ53" s="194"/>
      <c r="AK53" s="194"/>
      <c r="AL53" s="194"/>
      <c r="AM53" s="194"/>
    </row>
    <row r="54" spans="1:39" hidden="1">
      <c r="A54" s="35" t="s">
        <v>33</v>
      </c>
      <c r="B54" s="36"/>
      <c r="C54" s="36"/>
      <c r="D54" s="36"/>
      <c r="E54" s="36"/>
      <c r="F54" s="45"/>
      <c r="G54" s="36"/>
      <c r="H54" s="45"/>
      <c r="I54" s="36"/>
      <c r="J54" s="47">
        <f>SUM(F54-H54)</f>
        <v>0</v>
      </c>
      <c r="K54" s="36"/>
      <c r="L54" s="48" t="str">
        <f>IF(J54=0," ",IF(H54=0,1,J54/H54))</f>
        <v xml:space="preserve"> </v>
      </c>
      <c r="N54" s="41"/>
      <c r="O54" s="41"/>
      <c r="P54" s="41"/>
      <c r="Q54" s="41"/>
      <c r="R54" s="41"/>
      <c r="S54" s="41"/>
      <c r="T54" s="194"/>
      <c r="U54" s="194"/>
      <c r="V54" s="194"/>
      <c r="W54" s="194"/>
      <c r="X54" s="194"/>
      <c r="Y54" s="194"/>
      <c r="Z54" s="486"/>
      <c r="AA54" s="194"/>
      <c r="AB54" s="194"/>
      <c r="AC54" s="194"/>
      <c r="AD54" s="194"/>
      <c r="AE54" s="194"/>
      <c r="AF54" s="194"/>
      <c r="AG54" s="194"/>
      <c r="AH54" s="194"/>
      <c r="AI54" s="194"/>
      <c r="AJ54" s="194"/>
      <c r="AK54" s="194"/>
      <c r="AL54" s="194"/>
      <c r="AM54" s="194"/>
    </row>
    <row r="55" spans="1:39" hidden="1">
      <c r="A55" s="36"/>
      <c r="B55" s="36"/>
      <c r="C55" s="36"/>
      <c r="D55" s="36"/>
      <c r="E55" s="36"/>
      <c r="F55" s="54"/>
      <c r="G55" s="36"/>
      <c r="H55" s="36"/>
      <c r="I55" s="36"/>
      <c r="J55" s="36"/>
      <c r="K55" s="36"/>
      <c r="L55" s="36"/>
      <c r="N55" s="41"/>
      <c r="O55" s="41"/>
      <c r="P55" s="41"/>
      <c r="Q55" s="41"/>
      <c r="R55" s="41"/>
      <c r="S55" s="41"/>
      <c r="T55" s="194"/>
      <c r="U55" s="194"/>
      <c r="V55" s="194"/>
      <c r="W55" s="194"/>
      <c r="X55" s="194"/>
      <c r="Y55" s="194"/>
      <c r="Z55" s="194"/>
      <c r="AA55" s="194"/>
      <c r="AB55" s="194"/>
      <c r="AC55" s="194"/>
      <c r="AD55" s="194"/>
      <c r="AE55" s="194"/>
      <c r="AF55" s="194"/>
      <c r="AG55" s="194"/>
      <c r="AH55" s="194"/>
      <c r="AI55" s="194"/>
      <c r="AJ55" s="194"/>
      <c r="AK55" s="194"/>
      <c r="AL55" s="194"/>
      <c r="AM55" s="194"/>
    </row>
    <row r="56" spans="1:39" ht="15" hidden="1" customHeight="1">
      <c r="A56" s="36"/>
      <c r="B56" s="36" t="str">
        <f>+B28</f>
        <v>January 2025 occupancy rate 1/</v>
      </c>
      <c r="C56" s="36"/>
      <c r="D56" s="36"/>
      <c r="E56" s="36"/>
      <c r="F56" s="52"/>
      <c r="G56" s="36"/>
      <c r="H56" s="55"/>
      <c r="I56" s="36"/>
      <c r="J56" s="36"/>
      <c r="K56" s="36"/>
      <c r="L56" s="36"/>
      <c r="N56" s="41"/>
      <c r="O56" s="41"/>
      <c r="P56" s="41"/>
      <c r="Q56" s="41"/>
      <c r="R56" s="41"/>
      <c r="S56" s="41"/>
      <c r="T56" s="194"/>
      <c r="U56" s="194"/>
      <c r="V56" s="194"/>
      <c r="W56" s="194"/>
      <c r="X56" s="194"/>
      <c r="Y56" s="194"/>
      <c r="Z56" s="194"/>
      <c r="AA56" s="194"/>
      <c r="AB56" s="194"/>
      <c r="AC56" s="194"/>
      <c r="AD56" s="194"/>
      <c r="AE56" s="194"/>
      <c r="AF56" s="194"/>
      <c r="AG56" s="194"/>
      <c r="AH56" s="194"/>
      <c r="AI56" s="194"/>
      <c r="AJ56" s="194"/>
      <c r="AK56" s="194"/>
      <c r="AL56" s="194"/>
      <c r="AM56" s="194"/>
    </row>
    <row r="57" spans="1:39" ht="15" hidden="1" customHeight="1">
      <c r="A57" s="36"/>
      <c r="B57" s="36" t="s">
        <v>32</v>
      </c>
      <c r="C57" s="36"/>
      <c r="D57" s="36"/>
      <c r="E57" s="36"/>
      <c r="F57" s="52"/>
      <c r="G57" s="36"/>
      <c r="H57" s="55"/>
      <c r="I57" s="36"/>
      <c r="J57" s="36"/>
      <c r="K57" s="36"/>
      <c r="L57" s="36"/>
      <c r="N57" s="41"/>
      <c r="O57" s="41"/>
      <c r="P57" s="41"/>
      <c r="Q57" s="41"/>
      <c r="R57" s="41"/>
      <c r="S57" s="41"/>
      <c r="AC57" s="17"/>
      <c r="AD57" s="17"/>
      <c r="AE57" s="17"/>
      <c r="AF57" s="17"/>
      <c r="AG57" s="17"/>
      <c r="AH57" s="17"/>
      <c r="AI57" s="194"/>
      <c r="AJ57" s="194"/>
      <c r="AK57" s="194"/>
      <c r="AL57" s="194"/>
      <c r="AM57" s="194"/>
    </row>
    <row r="58" spans="1:39" ht="15" hidden="1" customHeight="1">
      <c r="A58" s="36"/>
      <c r="B58" s="36"/>
      <c r="C58" s="36"/>
      <c r="D58" s="36"/>
      <c r="E58" s="36"/>
      <c r="F58" s="36"/>
      <c r="G58" s="36"/>
      <c r="H58" s="36"/>
      <c r="I58" s="36"/>
      <c r="J58" s="36"/>
      <c r="K58" s="36"/>
      <c r="L58" s="36"/>
      <c r="N58" s="41"/>
      <c r="O58" s="41"/>
      <c r="P58" s="41"/>
      <c r="Q58" s="41"/>
      <c r="R58" s="41"/>
      <c r="S58" s="41"/>
      <c r="AC58" s="17"/>
      <c r="AD58" s="17"/>
      <c r="AE58" s="17"/>
      <c r="AF58" s="17"/>
      <c r="AG58" s="17"/>
      <c r="AH58" s="17"/>
      <c r="AJ58" s="194"/>
      <c r="AK58" s="194"/>
      <c r="AL58" s="194"/>
      <c r="AM58" s="194"/>
    </row>
    <row r="59" spans="1:39" ht="30.75" hidden="1" customHeight="1">
      <c r="A59" s="617" t="s">
        <v>103</v>
      </c>
      <c r="B59" s="618"/>
      <c r="C59" s="618"/>
      <c r="D59" s="618"/>
      <c r="E59" s="618"/>
      <c r="F59" s="618"/>
      <c r="G59" s="618"/>
      <c r="H59" s="618"/>
      <c r="I59" s="618"/>
      <c r="J59" s="618"/>
      <c r="K59" s="618"/>
      <c r="L59" s="618"/>
      <c r="M59" s="618"/>
      <c r="N59" s="618"/>
      <c r="O59" s="618"/>
      <c r="P59" s="618"/>
      <c r="Q59" s="618"/>
      <c r="R59" s="618"/>
      <c r="S59" s="619"/>
      <c r="AC59" s="17"/>
      <c r="AD59" s="17"/>
      <c r="AE59" s="17"/>
      <c r="AF59" s="17"/>
      <c r="AG59" s="17"/>
      <c r="AH59" s="17"/>
      <c r="AJ59" s="194"/>
      <c r="AK59" s="194"/>
      <c r="AL59" s="194"/>
      <c r="AM59" s="194"/>
    </row>
    <row r="60" spans="1:39" ht="15" customHeight="1">
      <c r="A60" s="36"/>
      <c r="B60" s="36"/>
      <c r="C60" s="36"/>
      <c r="D60" s="36"/>
      <c r="E60" s="36"/>
      <c r="F60" s="36"/>
      <c r="G60" s="36"/>
      <c r="H60" s="36"/>
      <c r="I60" s="36"/>
      <c r="J60" s="36"/>
      <c r="K60" s="36"/>
      <c r="L60" s="36"/>
      <c r="N60" s="41"/>
      <c r="O60" s="41"/>
      <c r="P60" s="41"/>
      <c r="Q60" s="41"/>
      <c r="R60" s="41"/>
      <c r="S60" s="41"/>
      <c r="AC60" s="17"/>
      <c r="AD60" s="17"/>
      <c r="AE60" s="17"/>
      <c r="AF60" s="17"/>
      <c r="AG60" s="17"/>
      <c r="AH60" s="17"/>
      <c r="AJ60" s="194"/>
      <c r="AK60" s="194"/>
      <c r="AL60" s="194"/>
      <c r="AM60" s="194"/>
    </row>
    <row r="61" spans="1:39" hidden="1">
      <c r="A61" s="621" t="s">
        <v>42</v>
      </c>
      <c r="B61" s="622"/>
      <c r="C61" s="622"/>
      <c r="D61" s="622"/>
      <c r="E61" s="622"/>
      <c r="F61" s="622"/>
      <c r="G61" s="622"/>
      <c r="H61" s="622"/>
      <c r="I61" s="622"/>
      <c r="J61" s="623"/>
      <c r="K61" s="611" t="s">
        <v>100</v>
      </c>
      <c r="L61" s="612"/>
      <c r="M61" s="612"/>
      <c r="N61" s="612"/>
      <c r="O61" s="612"/>
      <c r="P61" s="612"/>
      <c r="Q61" s="612"/>
      <c r="R61" s="612"/>
      <c r="S61" s="613"/>
      <c r="AJ61" s="194"/>
      <c r="AK61" s="194"/>
      <c r="AL61" s="194"/>
      <c r="AM61" s="194"/>
    </row>
    <row r="62" spans="1:39" ht="75" hidden="1" customHeight="1">
      <c r="A62" s="627"/>
      <c r="B62" s="628"/>
      <c r="C62" s="628"/>
      <c r="D62" s="628"/>
      <c r="E62" s="628"/>
      <c r="F62" s="628"/>
      <c r="G62" s="628"/>
      <c r="H62" s="628"/>
      <c r="I62" s="628"/>
      <c r="J62" s="626"/>
      <c r="K62" s="614"/>
      <c r="L62" s="615"/>
      <c r="M62" s="615"/>
      <c r="N62" s="615"/>
      <c r="O62" s="615"/>
      <c r="P62" s="615"/>
      <c r="Q62" s="615"/>
      <c r="R62" s="615"/>
      <c r="S62" s="616"/>
      <c r="AJ62" s="194"/>
      <c r="AK62" s="194"/>
      <c r="AL62" s="194"/>
      <c r="AM62" s="194"/>
    </row>
    <row r="63" spans="1:39" hidden="1">
      <c r="A63" s="606"/>
      <c r="B63" s="606"/>
      <c r="C63" s="606"/>
      <c r="D63" s="606"/>
      <c r="E63" s="606"/>
      <c r="F63" s="606"/>
      <c r="G63" s="606"/>
      <c r="H63" s="606"/>
      <c r="I63" s="606"/>
      <c r="J63" s="72" t="s">
        <v>44</v>
      </c>
      <c r="K63" s="606"/>
      <c r="L63" s="9" t="s">
        <v>45</v>
      </c>
      <c r="N63" s="9" t="s">
        <v>17</v>
      </c>
      <c r="O63" s="41"/>
      <c r="P63" s="41"/>
      <c r="Q63" s="41"/>
      <c r="R63" s="41"/>
      <c r="S63" s="41"/>
      <c r="T63" s="41"/>
      <c r="AJ63" s="194"/>
      <c r="AK63" s="194"/>
      <c r="AL63" s="194"/>
      <c r="AM63" s="194"/>
    </row>
    <row r="64" spans="1:39" ht="17.25" hidden="1" customHeight="1">
      <c r="A64" s="610" t="s">
        <v>79</v>
      </c>
      <c r="B64" s="610"/>
      <c r="C64" s="610"/>
      <c r="D64" s="610"/>
      <c r="E64" s="610"/>
      <c r="F64" s="610"/>
      <c r="G64" s="610"/>
      <c r="H64" s="610"/>
      <c r="I64" s="610"/>
      <c r="J64" s="27"/>
      <c r="K64" s="606"/>
      <c r="L64" s="8"/>
      <c r="N64" s="26" t="s">
        <v>101</v>
      </c>
      <c r="O64" s="41"/>
      <c r="P64" s="41"/>
      <c r="Q64" s="41"/>
      <c r="R64" s="41"/>
      <c r="S64" s="41"/>
      <c r="T64" s="41"/>
      <c r="AJ64" s="194"/>
      <c r="AK64" s="194"/>
      <c r="AL64" s="194"/>
      <c r="AM64" s="194"/>
    </row>
    <row r="65" spans="1:39" ht="14.25" hidden="1" customHeight="1">
      <c r="A65" s="610"/>
      <c r="B65" s="610"/>
      <c r="C65" s="610"/>
      <c r="D65" s="610"/>
      <c r="E65" s="610"/>
      <c r="F65" s="610"/>
      <c r="G65" s="610"/>
      <c r="H65" s="610"/>
      <c r="I65" s="610"/>
      <c r="J65" s="7"/>
      <c r="K65" s="629"/>
      <c r="L65" s="7"/>
      <c r="N65" s="25"/>
      <c r="O65" s="41"/>
      <c r="P65" s="41"/>
      <c r="Q65" s="41"/>
      <c r="R65" s="41"/>
      <c r="S65" s="41"/>
      <c r="T65" s="41"/>
      <c r="AJ65" s="194"/>
      <c r="AK65" s="194"/>
      <c r="AL65" s="194"/>
      <c r="AM65" s="194"/>
    </row>
    <row r="66" spans="1:39" ht="18" hidden="1" customHeight="1">
      <c r="A66" s="604" t="s">
        <v>46</v>
      </c>
      <c r="B66" s="604"/>
      <c r="C66" s="604"/>
      <c r="D66" s="604"/>
      <c r="E66" s="604"/>
      <c r="F66" s="604"/>
      <c r="G66" s="604"/>
      <c r="H66" s="604"/>
      <c r="I66" s="604"/>
      <c r="J66" s="630"/>
      <c r="K66" s="631"/>
      <c r="L66" s="631"/>
      <c r="M66" s="631"/>
      <c r="N66" s="631"/>
      <c r="O66" s="631"/>
      <c r="P66" s="631"/>
      <c r="Q66" s="631"/>
      <c r="R66" s="632"/>
      <c r="S66" s="41"/>
      <c r="T66" s="41"/>
      <c r="AJ66" s="194"/>
      <c r="AK66" s="194"/>
      <c r="AL66" s="194"/>
      <c r="AM66" s="194"/>
    </row>
    <row r="67" spans="1:39" ht="36" hidden="1" customHeight="1">
      <c r="A67" s="604"/>
      <c r="B67" s="604"/>
      <c r="C67" s="604"/>
      <c r="D67" s="604"/>
      <c r="E67" s="604"/>
      <c r="F67" s="604"/>
      <c r="G67" s="604"/>
      <c r="H67" s="604"/>
      <c r="I67" s="604"/>
      <c r="J67" s="633"/>
      <c r="K67" s="634"/>
      <c r="L67" s="634"/>
      <c r="M67" s="634"/>
      <c r="N67" s="634"/>
      <c r="O67" s="634"/>
      <c r="P67" s="634"/>
      <c r="Q67" s="634"/>
      <c r="R67" s="635"/>
      <c r="S67" s="41"/>
      <c r="T67" s="41"/>
      <c r="AJ67" s="194"/>
      <c r="AK67" s="194"/>
      <c r="AL67" s="194"/>
      <c r="AM67" s="194"/>
    </row>
    <row r="68" spans="1:39" ht="15" hidden="1" customHeight="1">
      <c r="A68" s="70"/>
      <c r="B68" s="70"/>
      <c r="C68" s="70"/>
      <c r="D68" s="70"/>
      <c r="E68" s="70"/>
      <c r="F68" s="70"/>
      <c r="G68" s="70"/>
      <c r="H68" s="70"/>
      <c r="I68" s="70"/>
      <c r="J68" s="72" t="s">
        <v>44</v>
      </c>
      <c r="K68" s="75"/>
      <c r="L68" s="9" t="s">
        <v>45</v>
      </c>
      <c r="M68" s="75"/>
      <c r="N68" s="9" t="s">
        <v>17</v>
      </c>
      <c r="O68" s="66"/>
      <c r="P68" s="66"/>
      <c r="Q68" s="66"/>
      <c r="R68" s="66"/>
      <c r="S68" s="41"/>
      <c r="T68" s="41"/>
      <c r="AJ68" s="194"/>
      <c r="AK68" s="194"/>
      <c r="AL68" s="194"/>
      <c r="AM68" s="194"/>
    </row>
    <row r="69" spans="1:39" hidden="1">
      <c r="A69" s="636"/>
      <c r="B69" s="606"/>
      <c r="C69" s="606"/>
      <c r="D69" s="606"/>
      <c r="E69" s="606"/>
      <c r="F69" s="606"/>
      <c r="G69" s="606"/>
      <c r="H69" s="606"/>
      <c r="I69" s="606"/>
      <c r="J69" s="606"/>
      <c r="K69" s="606"/>
      <c r="L69" s="606"/>
      <c r="M69" s="606"/>
      <c r="N69" s="606"/>
      <c r="O69" s="606"/>
      <c r="P69" s="606"/>
      <c r="Q69" s="606"/>
      <c r="R69" s="606"/>
      <c r="S69" s="41"/>
      <c r="T69" s="41"/>
      <c r="AJ69" s="194"/>
      <c r="AK69" s="194"/>
      <c r="AL69" s="194"/>
      <c r="AM69" s="194"/>
    </row>
    <row r="70" spans="1:39" ht="27" hidden="1" customHeight="1">
      <c r="A70" s="609" t="s">
        <v>80</v>
      </c>
      <c r="B70" s="609"/>
      <c r="C70" s="609"/>
      <c r="D70" s="609"/>
      <c r="E70" s="609"/>
      <c r="F70" s="609"/>
      <c r="G70" s="609"/>
      <c r="H70" s="609"/>
      <c r="I70" s="609"/>
      <c r="J70" s="38"/>
      <c r="K70" s="68"/>
      <c r="L70" s="38"/>
      <c r="N70" s="60" t="s">
        <v>101</v>
      </c>
      <c r="O70" s="41"/>
      <c r="P70" s="41"/>
      <c r="Q70" s="41"/>
      <c r="R70" s="41"/>
      <c r="S70" s="41"/>
      <c r="T70" s="41"/>
      <c r="AJ70" s="194"/>
      <c r="AK70" s="194"/>
      <c r="AL70" s="194"/>
      <c r="AM70" s="194"/>
    </row>
    <row r="71" spans="1:39" hidden="1">
      <c r="A71" s="606"/>
      <c r="B71" s="606"/>
      <c r="C71" s="606"/>
      <c r="D71" s="606"/>
      <c r="E71" s="606"/>
      <c r="F71" s="606"/>
      <c r="G71" s="606"/>
      <c r="H71" s="606"/>
      <c r="I71" s="606"/>
      <c r="J71" s="606"/>
      <c r="K71" s="606"/>
      <c r="L71" s="606"/>
      <c r="M71" s="606"/>
      <c r="N71" s="606"/>
      <c r="O71" s="606"/>
      <c r="P71" s="606"/>
      <c r="Q71" s="606"/>
      <c r="R71" s="606"/>
      <c r="S71" s="41"/>
      <c r="T71" s="41"/>
      <c r="AJ71" s="194"/>
      <c r="AK71" s="194"/>
      <c r="AL71" s="194"/>
      <c r="AM71" s="194"/>
    </row>
    <row r="72" spans="1:39" hidden="1">
      <c r="A72" s="609" t="s">
        <v>47</v>
      </c>
      <c r="B72" s="609"/>
      <c r="C72" s="609"/>
      <c r="D72" s="609"/>
      <c r="E72" s="609"/>
      <c r="F72" s="609"/>
      <c r="G72" s="609"/>
      <c r="H72" s="609"/>
      <c r="I72" s="609"/>
      <c r="J72" s="641"/>
      <c r="K72" s="642"/>
      <c r="L72" s="642"/>
      <c r="M72" s="642"/>
      <c r="N72" s="642"/>
      <c r="O72" s="642"/>
      <c r="P72" s="642"/>
      <c r="Q72" s="642"/>
      <c r="R72" s="643"/>
      <c r="S72" s="41"/>
      <c r="T72" s="41"/>
      <c r="AJ72" s="194"/>
      <c r="AK72" s="194"/>
      <c r="AL72" s="194"/>
      <c r="AM72" s="194"/>
    </row>
    <row r="73" spans="1:39" hidden="1">
      <c r="A73" s="609"/>
      <c r="B73" s="609"/>
      <c r="C73" s="609"/>
      <c r="D73" s="609"/>
      <c r="E73" s="609"/>
      <c r="F73" s="609"/>
      <c r="G73" s="609"/>
      <c r="H73" s="609"/>
      <c r="I73" s="609"/>
      <c r="J73" s="644"/>
      <c r="K73" s="645"/>
      <c r="L73" s="645"/>
      <c r="M73" s="645"/>
      <c r="N73" s="645"/>
      <c r="O73" s="645"/>
      <c r="P73" s="645"/>
      <c r="Q73" s="645"/>
      <c r="R73" s="646"/>
      <c r="S73" s="41"/>
      <c r="T73" s="41"/>
      <c r="AJ73" s="194"/>
      <c r="AK73" s="194"/>
      <c r="AL73" s="194"/>
      <c r="AM73" s="194"/>
    </row>
    <row r="74" spans="1:39" hidden="1">
      <c r="A74" s="607"/>
      <c r="B74" s="607"/>
      <c r="C74" s="607"/>
      <c r="D74" s="607"/>
      <c r="E74" s="607"/>
      <c r="F74" s="607"/>
      <c r="G74" s="607"/>
      <c r="H74" s="607"/>
      <c r="I74" s="607"/>
      <c r="J74" s="607"/>
      <c r="K74" s="607"/>
      <c r="L74" s="607"/>
      <c r="N74" s="41"/>
      <c r="O74" s="41"/>
      <c r="P74" s="41"/>
      <c r="Q74" s="41"/>
      <c r="R74" s="41"/>
      <c r="S74" s="41"/>
      <c r="T74" s="41"/>
      <c r="AJ74" s="194"/>
      <c r="AK74" s="194"/>
      <c r="AL74" s="194"/>
      <c r="AM74" s="194"/>
    </row>
    <row r="75" spans="1:39" hidden="1">
      <c r="A75" s="605" t="s">
        <v>81</v>
      </c>
      <c r="B75" s="605"/>
      <c r="C75" s="605"/>
      <c r="D75" s="605"/>
      <c r="E75" s="605"/>
      <c r="F75" s="605"/>
      <c r="G75" s="605"/>
      <c r="H75" s="605"/>
      <c r="I75" s="605"/>
      <c r="J75" s="71">
        <v>3011615</v>
      </c>
      <c r="K75" s="36"/>
      <c r="L75" s="36"/>
      <c r="N75" s="41"/>
      <c r="O75" s="41"/>
      <c r="P75" s="41"/>
      <c r="Q75" s="41"/>
      <c r="R75" s="41"/>
      <c r="S75" s="41"/>
      <c r="T75" s="41"/>
      <c r="AJ75" s="194"/>
      <c r="AK75" s="194"/>
      <c r="AL75" s="194"/>
      <c r="AM75" s="194"/>
    </row>
    <row r="76" spans="1:39" hidden="1">
      <c r="A76" s="605" t="s">
        <v>72</v>
      </c>
      <c r="B76" s="605"/>
      <c r="C76" s="605"/>
      <c r="D76" s="605"/>
      <c r="E76" s="605"/>
      <c r="F76" s="605"/>
      <c r="G76" s="605"/>
      <c r="H76" s="605"/>
      <c r="I76" s="605"/>
      <c r="J76" s="73">
        <v>2925508</v>
      </c>
      <c r="K76" s="36"/>
      <c r="L76" s="36"/>
      <c r="N76" s="41"/>
      <c r="O76" s="41"/>
      <c r="P76" s="41"/>
      <c r="Q76" s="41"/>
      <c r="R76" s="41"/>
      <c r="S76" s="41"/>
      <c r="T76" s="41"/>
      <c r="AJ76" s="194"/>
      <c r="AK76" s="194"/>
      <c r="AL76" s="194"/>
      <c r="AM76" s="194"/>
    </row>
    <row r="77" spans="1:39" ht="15.75" hidden="1" thickBot="1">
      <c r="A77" s="605" t="s">
        <v>48</v>
      </c>
      <c r="B77" s="605"/>
      <c r="C77" s="605"/>
      <c r="D77" s="605"/>
      <c r="E77" s="605"/>
      <c r="F77" s="605"/>
      <c r="G77" s="605"/>
      <c r="H77" s="605"/>
      <c r="I77" s="605"/>
      <c r="J77" s="62">
        <f>SUM(J75-J76)</f>
        <v>86107</v>
      </c>
      <c r="K77" s="36"/>
      <c r="L77" s="36"/>
      <c r="N77" s="41"/>
      <c r="O77" s="41"/>
      <c r="P77" s="41"/>
      <c r="Q77" s="41"/>
      <c r="R77" s="41"/>
      <c r="S77" s="41"/>
      <c r="T77" s="41"/>
      <c r="AJ77" s="194"/>
      <c r="AK77" s="194"/>
      <c r="AL77" s="194"/>
      <c r="AM77" s="194"/>
    </row>
    <row r="78" spans="1:39" ht="15.75" hidden="1" thickTop="1">
      <c r="A78" s="606"/>
      <c r="B78" s="606"/>
      <c r="C78" s="606"/>
      <c r="D78" s="606"/>
      <c r="E78" s="606"/>
      <c r="F78" s="606"/>
      <c r="G78" s="606"/>
      <c r="H78" s="606"/>
      <c r="I78" s="606"/>
      <c r="J78" s="606"/>
      <c r="K78" s="606"/>
      <c r="L78" s="606"/>
      <c r="M78" s="606"/>
      <c r="N78" s="606"/>
      <c r="O78" s="606"/>
      <c r="P78" s="606"/>
      <c r="Q78" s="606"/>
      <c r="R78" s="606"/>
      <c r="S78" s="41"/>
      <c r="T78" s="41"/>
      <c r="AJ78" s="194"/>
      <c r="AK78" s="194"/>
      <c r="AL78" s="194"/>
      <c r="AM78" s="194"/>
    </row>
    <row r="79" spans="1:39" hidden="1">
      <c r="A79" s="605" t="s">
        <v>82</v>
      </c>
      <c r="B79" s="605"/>
      <c r="C79" s="605"/>
      <c r="D79" s="605"/>
      <c r="E79" s="605"/>
      <c r="F79" s="605"/>
      <c r="G79" s="605"/>
      <c r="H79" s="605"/>
      <c r="I79" s="605"/>
      <c r="J79" s="61">
        <v>2804690</v>
      </c>
      <c r="K79" s="36"/>
      <c r="L79" s="36"/>
      <c r="N79" s="41"/>
      <c r="O79" s="41"/>
      <c r="P79" s="41"/>
      <c r="Q79" s="41"/>
      <c r="R79" s="41"/>
      <c r="S79" s="41"/>
      <c r="T79" s="41"/>
      <c r="AJ79" s="194"/>
      <c r="AK79" s="194"/>
      <c r="AL79" s="194"/>
      <c r="AM79" s="194"/>
    </row>
    <row r="80" spans="1:39" hidden="1">
      <c r="A80" s="605" t="s">
        <v>73</v>
      </c>
      <c r="B80" s="605"/>
      <c r="C80" s="605"/>
      <c r="D80" s="605"/>
      <c r="E80" s="605"/>
      <c r="F80" s="605"/>
      <c r="G80" s="605"/>
      <c r="H80" s="605"/>
      <c r="I80" s="605"/>
      <c r="J80" s="61">
        <v>2698941</v>
      </c>
      <c r="K80" s="36"/>
      <c r="L80" s="36"/>
      <c r="N80" s="41"/>
      <c r="O80" s="41"/>
      <c r="P80" s="41"/>
      <c r="Q80" s="41"/>
      <c r="R80" s="41"/>
      <c r="S80" s="41"/>
      <c r="T80" s="41"/>
      <c r="AJ80" s="194"/>
      <c r="AK80" s="194"/>
      <c r="AL80" s="194"/>
      <c r="AM80" s="194"/>
    </row>
    <row r="81" spans="1:116" ht="16.5" hidden="1" customHeight="1" thickBot="1">
      <c r="A81" s="605" t="s">
        <v>49</v>
      </c>
      <c r="B81" s="605"/>
      <c r="C81" s="605"/>
      <c r="D81" s="605"/>
      <c r="E81" s="605"/>
      <c r="F81" s="605"/>
      <c r="G81" s="605"/>
      <c r="H81" s="605"/>
      <c r="I81" s="605"/>
      <c r="J81" s="62">
        <f>SUM(J79-J80)</f>
        <v>105749</v>
      </c>
      <c r="K81" s="36"/>
      <c r="L81" s="36"/>
      <c r="N81" s="41"/>
      <c r="O81" s="41"/>
      <c r="P81" s="41"/>
      <c r="Q81" s="41"/>
      <c r="R81" s="41"/>
      <c r="S81" s="41"/>
      <c r="T81" s="41"/>
      <c r="AJ81" s="194"/>
      <c r="AK81" s="194"/>
      <c r="AL81" s="194"/>
      <c r="AM81" s="194"/>
    </row>
    <row r="82" spans="1:116" ht="15.75" hidden="1" thickTop="1">
      <c r="A82" s="606"/>
      <c r="B82" s="606"/>
      <c r="C82" s="606"/>
      <c r="D82" s="606"/>
      <c r="E82" s="606"/>
      <c r="F82" s="606"/>
      <c r="G82" s="606"/>
      <c r="H82" s="606"/>
      <c r="I82" s="606"/>
      <c r="J82" s="606"/>
      <c r="K82" s="36"/>
      <c r="L82" s="36"/>
      <c r="N82" s="41"/>
      <c r="O82" s="41"/>
      <c r="P82" s="41"/>
      <c r="Q82" s="41"/>
      <c r="R82" s="41"/>
      <c r="S82" s="41"/>
      <c r="T82" s="41"/>
      <c r="AJ82" s="194"/>
      <c r="AK82" s="194"/>
      <c r="AL82" s="194"/>
      <c r="AM82" s="194"/>
    </row>
    <row r="83" spans="1:116" hidden="1">
      <c r="A83" s="637" t="s">
        <v>50</v>
      </c>
      <c r="B83" s="637"/>
      <c r="C83" s="637"/>
      <c r="D83" s="637"/>
      <c r="E83" s="637"/>
      <c r="F83" s="637"/>
      <c r="G83" s="637"/>
      <c r="H83" s="637"/>
      <c r="I83" s="637"/>
      <c r="J83" s="637"/>
      <c r="K83" s="36"/>
      <c r="L83" s="36"/>
      <c r="N83" s="41"/>
      <c r="O83" s="41"/>
      <c r="P83" s="41"/>
      <c r="Q83" s="41"/>
      <c r="R83" s="41"/>
      <c r="S83" s="41"/>
      <c r="T83" s="41"/>
      <c r="AJ83" s="194"/>
      <c r="AK83" s="194"/>
      <c r="AL83" s="194"/>
      <c r="AM83" s="194"/>
    </row>
    <row r="84" spans="1:116" hidden="1">
      <c r="A84" s="36" t="s">
        <v>51</v>
      </c>
      <c r="B84" s="36" t="s">
        <v>52</v>
      </c>
      <c r="C84" s="36"/>
      <c r="D84" s="36"/>
      <c r="E84" s="36"/>
      <c r="F84" s="36"/>
      <c r="G84" s="36"/>
      <c r="H84" s="36"/>
      <c r="I84" s="36"/>
      <c r="J84" s="36"/>
      <c r="K84" s="36"/>
      <c r="L84" s="36"/>
      <c r="N84" s="41"/>
      <c r="O84" s="41"/>
      <c r="P84" s="41"/>
      <c r="Q84" s="41"/>
      <c r="R84" s="41"/>
      <c r="S84" s="41"/>
      <c r="T84" s="41"/>
      <c r="AJ84" s="194"/>
      <c r="AK84" s="194"/>
      <c r="AL84" s="194"/>
      <c r="AM84" s="194"/>
    </row>
    <row r="85" spans="1:116" hidden="1">
      <c r="A85" s="36"/>
      <c r="B85" s="36" t="s">
        <v>53</v>
      </c>
      <c r="C85" s="36"/>
      <c r="D85" s="36"/>
      <c r="E85" s="36"/>
      <c r="F85" s="36"/>
      <c r="G85" s="36"/>
      <c r="H85" s="36"/>
      <c r="I85" s="36"/>
      <c r="J85" s="36"/>
      <c r="K85" s="36"/>
      <c r="L85" s="36"/>
      <c r="N85" s="41"/>
      <c r="O85" s="41"/>
      <c r="P85" s="41"/>
      <c r="Q85" s="41"/>
      <c r="R85" s="41"/>
      <c r="S85" s="41"/>
      <c r="T85" s="41"/>
      <c r="AJ85" s="194"/>
      <c r="AK85" s="194"/>
      <c r="AL85" s="194"/>
      <c r="AM85" s="194"/>
    </row>
    <row r="86" spans="1:116" hidden="1">
      <c r="A86" s="36"/>
      <c r="B86" s="36" t="s">
        <v>54</v>
      </c>
      <c r="C86" s="36"/>
      <c r="D86" s="36"/>
      <c r="E86" s="36"/>
      <c r="F86" s="36"/>
      <c r="G86" s="36"/>
      <c r="H86" s="36"/>
      <c r="I86" s="36"/>
      <c r="J86" s="36"/>
      <c r="K86" s="36"/>
      <c r="L86" s="36"/>
      <c r="N86" s="41"/>
      <c r="O86" s="41"/>
      <c r="P86" s="41"/>
      <c r="Q86" s="41"/>
      <c r="R86" s="41"/>
      <c r="S86" s="41"/>
      <c r="T86" s="41"/>
      <c r="AJ86" s="194"/>
      <c r="AK86" s="194"/>
      <c r="AL86" s="194"/>
      <c r="AM86" s="194"/>
    </row>
    <row r="87" spans="1:116" hidden="1">
      <c r="A87" s="36"/>
      <c r="B87" s="36" t="s">
        <v>74</v>
      </c>
      <c r="C87" s="36"/>
      <c r="D87" s="36"/>
      <c r="E87" s="36"/>
      <c r="F87" s="36"/>
      <c r="G87" s="36"/>
      <c r="H87" s="36"/>
      <c r="I87" s="36"/>
      <c r="J87" s="36"/>
      <c r="K87" s="36"/>
      <c r="L87" s="36"/>
      <c r="N87" s="41"/>
      <c r="O87" s="41"/>
      <c r="P87" s="41"/>
      <c r="Q87" s="41"/>
      <c r="R87" s="41"/>
      <c r="S87" s="41"/>
      <c r="T87" s="41"/>
      <c r="AJ87" s="194"/>
      <c r="AK87" s="194"/>
      <c r="AL87" s="194"/>
      <c r="AM87" s="194"/>
    </row>
    <row r="88" spans="1:116" hidden="1">
      <c r="A88" s="36" t="s">
        <v>55</v>
      </c>
      <c r="B88" s="36" t="s">
        <v>56</v>
      </c>
      <c r="C88" s="36"/>
      <c r="D88" s="36"/>
      <c r="E88" s="36"/>
      <c r="F88" s="36"/>
      <c r="G88" s="36"/>
      <c r="H88" s="36"/>
      <c r="I88" s="36"/>
      <c r="J88" s="36"/>
      <c r="K88" s="36"/>
      <c r="L88" s="36"/>
      <c r="N88" s="41"/>
      <c r="O88" s="41"/>
      <c r="P88" s="41"/>
      <c r="Q88" s="41"/>
      <c r="R88" s="41"/>
      <c r="S88" s="41"/>
      <c r="T88" s="41"/>
      <c r="AJ88" s="194"/>
      <c r="AK88" s="194"/>
      <c r="AL88" s="194"/>
      <c r="AM88" s="194"/>
    </row>
    <row r="89" spans="1:116" hidden="1">
      <c r="A89" s="36"/>
      <c r="B89" s="36" t="s">
        <v>57</v>
      </c>
      <c r="C89" s="36"/>
      <c r="D89" s="36"/>
      <c r="E89" s="36"/>
      <c r="F89" s="36"/>
      <c r="G89" s="36"/>
      <c r="H89" s="36"/>
      <c r="I89" s="36"/>
      <c r="J89" s="36"/>
      <c r="K89" s="36"/>
      <c r="L89" s="36"/>
      <c r="N89" s="41"/>
      <c r="O89" s="41"/>
      <c r="P89" s="41"/>
      <c r="Q89" s="41"/>
      <c r="R89" s="41"/>
      <c r="S89" s="41"/>
      <c r="T89" s="41"/>
      <c r="AJ89" s="194"/>
      <c r="AK89" s="194"/>
      <c r="AL89" s="194"/>
      <c r="AM89" s="194"/>
    </row>
    <row r="90" spans="1:116" hidden="1">
      <c r="A90" s="606"/>
      <c r="B90" s="606"/>
      <c r="C90" s="606"/>
      <c r="D90" s="606"/>
      <c r="E90" s="606"/>
      <c r="F90" s="606"/>
      <c r="G90" s="606"/>
      <c r="H90" s="606"/>
      <c r="I90" s="606"/>
      <c r="J90" s="606"/>
      <c r="K90" s="606"/>
      <c r="L90" s="606"/>
      <c r="N90" s="41"/>
      <c r="O90" s="41"/>
      <c r="P90" s="41"/>
      <c r="Q90" s="41"/>
      <c r="R90" s="41"/>
      <c r="S90" s="41"/>
      <c r="T90" s="41"/>
      <c r="AJ90" s="194"/>
      <c r="AK90" s="194"/>
      <c r="AL90" s="194"/>
      <c r="AM90" s="194"/>
    </row>
    <row r="91" spans="1:116" ht="18" hidden="1" customHeight="1">
      <c r="A91" s="608"/>
      <c r="B91" s="608"/>
      <c r="C91" s="608"/>
      <c r="D91" s="608"/>
      <c r="E91" s="608"/>
      <c r="F91" s="608"/>
      <c r="G91" s="608"/>
      <c r="H91" s="608"/>
      <c r="I91" s="640"/>
      <c r="J91" s="5" t="s">
        <v>44</v>
      </c>
      <c r="K91" s="36"/>
      <c r="L91" s="5" t="s">
        <v>45</v>
      </c>
      <c r="N91" s="41"/>
      <c r="O91" s="41"/>
      <c r="P91" s="41"/>
      <c r="Q91" s="41"/>
      <c r="R91" s="41"/>
      <c r="S91" s="41"/>
      <c r="T91" s="41"/>
      <c r="AJ91" s="194"/>
      <c r="AK91" s="194"/>
      <c r="AL91" s="194"/>
      <c r="AM91" s="194"/>
    </row>
    <row r="92" spans="1:116" hidden="1">
      <c r="A92" s="650" t="s">
        <v>58</v>
      </c>
      <c r="B92" s="650"/>
      <c r="C92" s="650"/>
      <c r="D92" s="650"/>
      <c r="E92" s="650"/>
      <c r="F92" s="650"/>
      <c r="G92" s="650"/>
      <c r="H92" s="650"/>
      <c r="I92" s="650"/>
      <c r="J92" s="1"/>
      <c r="K92" s="36"/>
      <c r="L92" s="1"/>
      <c r="M92" s="40"/>
      <c r="N92" s="40"/>
      <c r="O92" s="40"/>
      <c r="P92" s="40"/>
      <c r="Q92" s="40"/>
      <c r="R92" s="40"/>
      <c r="S92" s="40"/>
      <c r="T92" s="40"/>
      <c r="U92" s="6"/>
      <c r="V92" s="6"/>
      <c r="W92" s="6"/>
      <c r="X92" s="6"/>
      <c r="Y92" s="6"/>
      <c r="Z92" s="6"/>
      <c r="AA92" s="6"/>
      <c r="AB92" s="6"/>
      <c r="AC92" s="6"/>
      <c r="AD92" s="6"/>
      <c r="AE92" s="6"/>
      <c r="AF92" s="6"/>
      <c r="AG92" s="6"/>
      <c r="AH92" s="6"/>
      <c r="AI92" s="6"/>
      <c r="AJ92" s="487"/>
      <c r="AK92" s="487"/>
      <c r="AL92" s="487"/>
      <c r="AM92" s="487"/>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row>
    <row r="93" spans="1:116" hidden="1">
      <c r="A93" s="43" t="s">
        <v>59</v>
      </c>
      <c r="B93" s="651" t="s">
        <v>83</v>
      </c>
      <c r="C93" s="651"/>
      <c r="D93" s="651"/>
      <c r="E93" s="651"/>
      <c r="F93" s="651"/>
      <c r="G93" s="651"/>
      <c r="H93" s="651"/>
      <c r="I93" s="651"/>
      <c r="J93" s="660" t="s">
        <v>101</v>
      </c>
      <c r="K93" s="666"/>
      <c r="L93" s="663"/>
      <c r="M93" s="40"/>
      <c r="N93" s="40"/>
      <c r="O93" s="40"/>
      <c r="P93" s="40"/>
      <c r="Q93" s="40"/>
      <c r="R93" s="40"/>
      <c r="S93" s="40"/>
      <c r="T93" s="40"/>
      <c r="U93" s="6"/>
      <c r="V93" s="6"/>
      <c r="W93" s="6"/>
      <c r="X93" s="6"/>
      <c r="Y93" s="6"/>
      <c r="Z93" s="6"/>
      <c r="AA93" s="6"/>
      <c r="AB93" s="6"/>
      <c r="AC93" s="6"/>
      <c r="AD93" s="6"/>
      <c r="AE93" s="6"/>
      <c r="AF93" s="6"/>
      <c r="AG93" s="6"/>
      <c r="AH93" s="6"/>
      <c r="AI93" s="6"/>
      <c r="AJ93" s="487"/>
      <c r="AK93" s="487"/>
      <c r="AL93" s="194"/>
      <c r="AM93" s="194"/>
    </row>
    <row r="94" spans="1:116" ht="5.25" hidden="1" customHeight="1">
      <c r="A94" s="40"/>
      <c r="B94" s="651"/>
      <c r="C94" s="651"/>
      <c r="D94" s="651"/>
      <c r="E94" s="651"/>
      <c r="F94" s="651"/>
      <c r="G94" s="651"/>
      <c r="H94" s="651"/>
      <c r="I94" s="651"/>
      <c r="J94" s="661"/>
      <c r="K94" s="666"/>
      <c r="L94" s="664"/>
      <c r="M94" s="40"/>
      <c r="N94" s="40"/>
      <c r="O94" s="40"/>
      <c r="P94" s="40"/>
      <c r="Q94" s="40"/>
      <c r="R94" s="40"/>
      <c r="S94" s="40"/>
      <c r="T94" s="40"/>
      <c r="U94" s="6"/>
      <c r="V94" s="6"/>
      <c r="W94" s="6"/>
      <c r="X94" s="6"/>
      <c r="Y94" s="6"/>
      <c r="Z94" s="6"/>
      <c r="AA94" s="6"/>
      <c r="AB94" s="6"/>
      <c r="AC94" s="6"/>
      <c r="AD94" s="6"/>
      <c r="AE94" s="6"/>
      <c r="AF94" s="6"/>
      <c r="AG94" s="6"/>
      <c r="AH94" s="6"/>
      <c r="AI94" s="6"/>
      <c r="AJ94" s="487"/>
      <c r="AK94" s="487"/>
      <c r="AL94" s="194"/>
      <c r="AM94" s="194"/>
    </row>
    <row r="95" spans="1:116" hidden="1">
      <c r="A95" s="40"/>
      <c r="B95" s="651"/>
      <c r="C95" s="651"/>
      <c r="D95" s="651"/>
      <c r="E95" s="651"/>
      <c r="F95" s="651"/>
      <c r="G95" s="651"/>
      <c r="H95" s="651"/>
      <c r="I95" s="651"/>
      <c r="J95" s="661"/>
      <c r="K95" s="666"/>
      <c r="L95" s="664"/>
      <c r="M95" s="40"/>
      <c r="N95" s="40"/>
      <c r="O95" s="40"/>
      <c r="P95" s="40"/>
      <c r="Q95" s="40"/>
      <c r="R95" s="40"/>
      <c r="S95" s="40"/>
      <c r="T95" s="40"/>
      <c r="U95" s="6"/>
      <c r="V95" s="6"/>
      <c r="W95" s="6"/>
      <c r="X95" s="6"/>
      <c r="Y95" s="6"/>
      <c r="Z95" s="6"/>
      <c r="AA95" s="6"/>
      <c r="AB95" s="6"/>
      <c r="AC95" s="6"/>
      <c r="AD95" s="6"/>
      <c r="AE95" s="6"/>
      <c r="AF95" s="6"/>
      <c r="AG95" s="6"/>
      <c r="AH95" s="6"/>
      <c r="AI95" s="6"/>
      <c r="AJ95" s="487"/>
      <c r="AK95" s="487"/>
      <c r="AL95" s="194"/>
      <c r="AM95" s="194"/>
    </row>
    <row r="96" spans="1:116" hidden="1">
      <c r="A96" s="40"/>
      <c r="B96" s="651"/>
      <c r="C96" s="651"/>
      <c r="D96" s="651"/>
      <c r="E96" s="651"/>
      <c r="F96" s="651"/>
      <c r="G96" s="651"/>
      <c r="H96" s="651"/>
      <c r="I96" s="651"/>
      <c r="J96" s="661"/>
      <c r="K96" s="666"/>
      <c r="L96" s="664"/>
      <c r="M96" s="40"/>
      <c r="N96" s="40"/>
      <c r="O96" s="40"/>
      <c r="P96" s="40"/>
      <c r="Q96" s="40"/>
      <c r="R96" s="40"/>
      <c r="S96" s="40"/>
      <c r="T96" s="40"/>
      <c r="U96" s="6"/>
      <c r="V96" s="6"/>
      <c r="W96" s="6"/>
      <c r="X96" s="6"/>
      <c r="Y96" s="6"/>
      <c r="Z96" s="6"/>
      <c r="AA96" s="6"/>
      <c r="AB96" s="6"/>
      <c r="AC96" s="6"/>
      <c r="AD96" s="6"/>
      <c r="AE96" s="6"/>
      <c r="AF96" s="6"/>
      <c r="AG96" s="6"/>
      <c r="AH96" s="6"/>
      <c r="AI96" s="6"/>
      <c r="AJ96" s="487"/>
      <c r="AK96" s="487"/>
      <c r="AL96" s="194"/>
      <c r="AM96" s="194"/>
    </row>
    <row r="97" spans="1:39" hidden="1">
      <c r="A97" s="40"/>
      <c r="B97" s="651"/>
      <c r="C97" s="651"/>
      <c r="D97" s="651"/>
      <c r="E97" s="651"/>
      <c r="F97" s="651"/>
      <c r="G97" s="651"/>
      <c r="H97" s="651"/>
      <c r="I97" s="651"/>
      <c r="J97" s="662"/>
      <c r="K97" s="667"/>
      <c r="L97" s="665"/>
      <c r="M97" s="40"/>
      <c r="N97" s="40"/>
      <c r="O97" s="40"/>
      <c r="P97" s="40"/>
      <c r="Q97" s="40"/>
      <c r="R97" s="40"/>
      <c r="S97" s="40"/>
      <c r="T97" s="40"/>
      <c r="U97" s="6"/>
      <c r="V97" s="6"/>
      <c r="W97" s="6"/>
      <c r="X97" s="6"/>
      <c r="Y97" s="6"/>
      <c r="Z97" s="6"/>
      <c r="AA97" s="6"/>
      <c r="AB97" s="6"/>
      <c r="AC97" s="6"/>
      <c r="AD97" s="6"/>
      <c r="AE97" s="6"/>
      <c r="AF97" s="6"/>
      <c r="AG97" s="6"/>
      <c r="AH97" s="6"/>
      <c r="AI97" s="6"/>
      <c r="AJ97" s="487"/>
      <c r="AK97" s="487"/>
      <c r="AL97" s="194"/>
      <c r="AM97" s="194"/>
    </row>
    <row r="98" spans="1:39" hidden="1">
      <c r="A98" s="40"/>
      <c r="B98" s="658" t="s">
        <v>60</v>
      </c>
      <c r="C98" s="658"/>
      <c r="D98" s="658"/>
      <c r="E98" s="658"/>
      <c r="F98" s="658"/>
      <c r="G98" s="658"/>
      <c r="H98" s="658"/>
      <c r="I98" s="658"/>
      <c r="J98" s="652"/>
      <c r="K98" s="653"/>
      <c r="L98" s="653"/>
      <c r="M98" s="653"/>
      <c r="N98" s="653"/>
      <c r="O98" s="653"/>
      <c r="P98" s="653"/>
      <c r="Q98" s="653"/>
      <c r="R98" s="654"/>
      <c r="S98" s="40"/>
      <c r="T98" s="40"/>
      <c r="U98" s="6"/>
      <c r="V98" s="6"/>
      <c r="W98" s="6"/>
      <c r="X98" s="6"/>
      <c r="Y98" s="6"/>
      <c r="Z98" s="6"/>
      <c r="AA98" s="6"/>
      <c r="AB98" s="6"/>
      <c r="AC98" s="6"/>
      <c r="AD98" s="6"/>
      <c r="AE98" s="6"/>
      <c r="AF98" s="6"/>
      <c r="AG98" s="6"/>
      <c r="AH98" s="6"/>
      <c r="AI98" s="6"/>
      <c r="AJ98" s="487"/>
      <c r="AK98" s="487"/>
      <c r="AL98" s="194"/>
      <c r="AM98" s="194"/>
    </row>
    <row r="99" spans="1:39" hidden="1">
      <c r="A99" s="40"/>
      <c r="B99" s="658"/>
      <c r="C99" s="658"/>
      <c r="D99" s="658"/>
      <c r="E99" s="658"/>
      <c r="F99" s="658"/>
      <c r="G99" s="658"/>
      <c r="H99" s="658"/>
      <c r="I99" s="658"/>
      <c r="J99" s="655"/>
      <c r="K99" s="656"/>
      <c r="L99" s="656"/>
      <c r="M99" s="656"/>
      <c r="N99" s="656"/>
      <c r="O99" s="656"/>
      <c r="P99" s="656"/>
      <c r="Q99" s="656"/>
      <c r="R99" s="657"/>
      <c r="S99" s="40"/>
      <c r="T99" s="40"/>
      <c r="U99" s="6"/>
      <c r="V99" s="6"/>
      <c r="W99" s="6"/>
      <c r="X99" s="6"/>
      <c r="Y99" s="6"/>
      <c r="Z99" s="6"/>
      <c r="AA99" s="6"/>
      <c r="AB99" s="6"/>
      <c r="AC99" s="6"/>
      <c r="AD99" s="6"/>
      <c r="AE99" s="6"/>
      <c r="AF99" s="6"/>
      <c r="AG99" s="6"/>
      <c r="AH99" s="6"/>
      <c r="AI99" s="6"/>
      <c r="AJ99" s="487"/>
      <c r="AK99" s="487"/>
      <c r="AL99" s="194"/>
      <c r="AM99" s="194"/>
    </row>
    <row r="100" spans="1:39" hidden="1">
      <c r="A100" s="659"/>
      <c r="B100" s="659"/>
      <c r="C100" s="659"/>
      <c r="D100" s="659"/>
      <c r="E100" s="659"/>
      <c r="F100" s="659"/>
      <c r="G100" s="659"/>
      <c r="H100" s="659"/>
      <c r="I100" s="659"/>
      <c r="J100" s="659"/>
      <c r="K100" s="659"/>
      <c r="L100" s="659"/>
      <c r="M100" s="659"/>
      <c r="N100" s="659"/>
      <c r="O100" s="659"/>
      <c r="P100" s="659"/>
      <c r="Q100" s="659"/>
      <c r="R100" s="659"/>
      <c r="S100" s="40"/>
      <c r="T100" s="40"/>
      <c r="U100" s="6"/>
      <c r="V100" s="6"/>
      <c r="W100" s="6"/>
      <c r="X100" s="6"/>
      <c r="Y100" s="6"/>
      <c r="Z100" s="6"/>
      <c r="AA100" s="6"/>
      <c r="AB100" s="6"/>
      <c r="AC100" s="6"/>
      <c r="AD100" s="6"/>
      <c r="AE100" s="6"/>
      <c r="AF100" s="6"/>
      <c r="AG100" s="6"/>
      <c r="AH100" s="6"/>
      <c r="AI100" s="6"/>
      <c r="AJ100" s="487"/>
      <c r="AK100" s="487"/>
      <c r="AL100" s="194"/>
      <c r="AM100" s="194"/>
    </row>
    <row r="101" spans="1:39" hidden="1">
      <c r="A101" s="43" t="s">
        <v>61</v>
      </c>
      <c r="B101" s="609" t="s">
        <v>62</v>
      </c>
      <c r="C101" s="609"/>
      <c r="D101" s="609"/>
      <c r="E101" s="609"/>
      <c r="F101" s="609"/>
      <c r="G101" s="609"/>
      <c r="H101" s="609"/>
      <c r="I101" s="609"/>
      <c r="J101" s="648" t="s">
        <v>102</v>
      </c>
      <c r="K101" s="36"/>
      <c r="L101" s="41"/>
      <c r="M101" s="40"/>
      <c r="N101" s="40"/>
      <c r="O101" s="40"/>
      <c r="P101" s="40"/>
      <c r="Q101" s="40"/>
      <c r="R101" s="40"/>
      <c r="S101" s="40"/>
      <c r="T101" s="40"/>
      <c r="U101" s="6"/>
      <c r="V101" s="6"/>
      <c r="W101" s="6"/>
      <c r="X101" s="6"/>
      <c r="Y101" s="6"/>
      <c r="Z101" s="6"/>
      <c r="AA101" s="6"/>
      <c r="AB101" s="6"/>
      <c r="AC101" s="6"/>
      <c r="AD101" s="6"/>
      <c r="AE101" s="6"/>
      <c r="AF101" s="6"/>
      <c r="AG101" s="6"/>
      <c r="AH101" s="6"/>
      <c r="AI101" s="6"/>
      <c r="AJ101" s="487"/>
      <c r="AK101" s="487"/>
      <c r="AL101" s="194"/>
      <c r="AM101" s="194"/>
    </row>
    <row r="102" spans="1:39" hidden="1">
      <c r="A102" s="40"/>
      <c r="B102" s="609"/>
      <c r="C102" s="609"/>
      <c r="D102" s="609"/>
      <c r="E102" s="609"/>
      <c r="F102" s="609"/>
      <c r="G102" s="609"/>
      <c r="H102" s="609"/>
      <c r="I102" s="609"/>
      <c r="J102" s="649"/>
      <c r="K102" s="40"/>
      <c r="L102" s="40"/>
      <c r="M102" s="40"/>
      <c r="N102" s="40"/>
      <c r="O102" s="40"/>
      <c r="P102" s="40"/>
      <c r="Q102" s="40"/>
      <c r="R102" s="40"/>
      <c r="S102" s="40"/>
      <c r="T102" s="40"/>
      <c r="U102" s="6"/>
      <c r="V102" s="6"/>
      <c r="W102" s="6"/>
      <c r="X102" s="6"/>
      <c r="Y102" s="6"/>
      <c r="Z102" s="6"/>
      <c r="AA102" s="6"/>
      <c r="AB102" s="6"/>
      <c r="AC102" s="6"/>
      <c r="AD102" s="6"/>
      <c r="AE102" s="6"/>
      <c r="AF102" s="6"/>
      <c r="AG102" s="6"/>
      <c r="AH102" s="6"/>
      <c r="AI102" s="6"/>
      <c r="AJ102" s="487"/>
      <c r="AK102" s="487"/>
      <c r="AL102" s="194"/>
      <c r="AM102" s="194"/>
    </row>
    <row r="103" spans="1:39" hidden="1">
      <c r="A103" s="659" t="s">
        <v>63</v>
      </c>
      <c r="B103" s="659"/>
      <c r="C103" s="659"/>
      <c r="D103" s="659"/>
      <c r="E103" s="659"/>
      <c r="F103" s="659"/>
      <c r="G103" s="659"/>
      <c r="H103" s="659"/>
      <c r="I103" s="659"/>
      <c r="J103" s="659"/>
      <c r="K103" s="659"/>
      <c r="L103" s="659"/>
      <c r="M103" s="40"/>
      <c r="N103" s="40"/>
      <c r="O103" s="40"/>
      <c r="P103" s="40"/>
      <c r="Q103" s="40"/>
      <c r="R103" s="40"/>
      <c r="S103" s="40"/>
      <c r="T103" s="40"/>
      <c r="U103" s="6"/>
      <c r="V103" s="6"/>
      <c r="W103" s="6"/>
      <c r="X103" s="6"/>
      <c r="Y103" s="6"/>
      <c r="Z103" s="6"/>
      <c r="AA103" s="6"/>
      <c r="AB103" s="6"/>
      <c r="AC103" s="6"/>
      <c r="AD103" s="6"/>
      <c r="AE103" s="6"/>
      <c r="AF103" s="6"/>
      <c r="AG103" s="6"/>
      <c r="AH103" s="6"/>
      <c r="AI103" s="6"/>
      <c r="AJ103" s="487"/>
      <c r="AK103" s="487"/>
      <c r="AL103" s="194"/>
      <c r="AM103" s="194"/>
    </row>
    <row r="104" spans="1:39" hidden="1">
      <c r="A104" s="63"/>
      <c r="B104" s="63"/>
      <c r="C104" s="63"/>
      <c r="D104" s="63"/>
      <c r="E104" s="63"/>
      <c r="F104" s="63"/>
      <c r="G104" s="63"/>
      <c r="H104" s="63"/>
      <c r="I104" s="63"/>
      <c r="J104" s="5" t="s">
        <v>44</v>
      </c>
      <c r="K104" s="63"/>
      <c r="L104" s="5" t="s">
        <v>45</v>
      </c>
      <c r="M104" s="40"/>
      <c r="N104" s="40"/>
      <c r="O104" s="40"/>
      <c r="P104" s="40"/>
      <c r="Q104" s="40"/>
      <c r="R104" s="40"/>
      <c r="S104" s="40"/>
      <c r="T104" s="40"/>
      <c r="U104" s="6"/>
      <c r="V104" s="6"/>
      <c r="W104" s="6"/>
      <c r="X104" s="6"/>
      <c r="Y104" s="6"/>
      <c r="Z104" s="6"/>
      <c r="AA104" s="6"/>
      <c r="AB104" s="6"/>
      <c r="AC104" s="6"/>
      <c r="AD104" s="6"/>
      <c r="AE104" s="6"/>
      <c r="AF104" s="6"/>
      <c r="AG104" s="6"/>
      <c r="AH104" s="6"/>
      <c r="AI104" s="6"/>
      <c r="AJ104" s="487"/>
      <c r="AK104" s="487"/>
      <c r="AL104" s="194"/>
      <c r="AM104" s="194"/>
    </row>
    <row r="105" spans="1:39" hidden="1">
      <c r="A105" s="63"/>
      <c r="B105" s="63"/>
      <c r="C105" s="63"/>
      <c r="D105" s="63"/>
      <c r="E105" s="63"/>
      <c r="F105" s="63"/>
      <c r="G105" s="63"/>
      <c r="H105" s="63"/>
      <c r="I105" s="63"/>
      <c r="J105" s="63"/>
      <c r="K105" s="63"/>
      <c r="L105" s="63"/>
      <c r="M105" s="40"/>
      <c r="N105" s="40"/>
      <c r="O105" s="40"/>
      <c r="P105" s="40"/>
      <c r="Q105" s="40"/>
      <c r="R105" s="40"/>
      <c r="S105" s="40"/>
      <c r="T105" s="40"/>
      <c r="U105" s="6"/>
      <c r="V105" s="6"/>
      <c r="W105" s="6"/>
      <c r="X105" s="6"/>
      <c r="Y105" s="6"/>
      <c r="Z105" s="6"/>
      <c r="AA105" s="6"/>
      <c r="AB105" s="6"/>
      <c r="AC105" s="6"/>
      <c r="AD105" s="6"/>
      <c r="AE105" s="6"/>
      <c r="AF105" s="6"/>
      <c r="AG105" s="6"/>
      <c r="AH105" s="6"/>
      <c r="AI105" s="6"/>
      <c r="AJ105" s="487"/>
      <c r="AK105" s="487"/>
      <c r="AL105" s="194"/>
      <c r="AM105" s="194"/>
    </row>
    <row r="106" spans="1:39" hidden="1">
      <c r="A106" s="40"/>
      <c r="B106" s="647" t="s">
        <v>64</v>
      </c>
      <c r="C106" s="647"/>
      <c r="D106" s="647"/>
      <c r="E106" s="647"/>
      <c r="F106" s="647"/>
      <c r="G106" s="647"/>
      <c r="H106" s="647"/>
      <c r="I106" s="647"/>
      <c r="J106" s="64" t="s">
        <v>101</v>
      </c>
      <c r="K106" s="36"/>
      <c r="L106" s="65"/>
      <c r="M106" s="40"/>
      <c r="N106" s="40"/>
      <c r="O106" s="40"/>
      <c r="P106" s="40"/>
      <c r="Q106" s="40"/>
      <c r="R106" s="40"/>
      <c r="S106" s="40"/>
      <c r="T106" s="40"/>
      <c r="U106" s="6"/>
      <c r="V106" s="6"/>
      <c r="W106" s="6"/>
      <c r="X106" s="6"/>
      <c r="Y106" s="6"/>
      <c r="Z106" s="6"/>
      <c r="AA106" s="6"/>
      <c r="AB106" s="6"/>
      <c r="AC106" s="6"/>
      <c r="AD106" s="6"/>
      <c r="AE106" s="6"/>
      <c r="AF106" s="6"/>
      <c r="AG106" s="6"/>
      <c r="AH106" s="6"/>
      <c r="AI106" s="6"/>
      <c r="AJ106" s="487"/>
      <c r="AK106" s="487"/>
      <c r="AL106" s="194"/>
      <c r="AM106" s="194"/>
    </row>
    <row r="107" spans="1:39" hidden="1">
      <c r="A107" s="40"/>
      <c r="B107" s="638" t="s">
        <v>65</v>
      </c>
      <c r="C107" s="638"/>
      <c r="D107" s="638"/>
      <c r="E107" s="638"/>
      <c r="F107" s="638"/>
      <c r="G107" s="638"/>
      <c r="H107" s="638"/>
      <c r="I107" s="639"/>
      <c r="J107" s="668"/>
      <c r="K107" s="669"/>
      <c r="L107" s="669"/>
      <c r="M107" s="669"/>
      <c r="N107" s="669"/>
      <c r="O107" s="669"/>
      <c r="P107" s="669"/>
      <c r="Q107" s="669"/>
      <c r="R107" s="670"/>
      <c r="S107" s="40"/>
      <c r="T107" s="40"/>
      <c r="U107" s="6"/>
      <c r="V107" s="6"/>
      <c r="W107" s="6"/>
      <c r="X107" s="6"/>
      <c r="Y107" s="6"/>
      <c r="Z107" s="6"/>
      <c r="AA107" s="6"/>
      <c r="AB107" s="6"/>
      <c r="AC107" s="6"/>
      <c r="AD107" s="6"/>
      <c r="AE107" s="6"/>
      <c r="AF107" s="6"/>
      <c r="AG107" s="6"/>
      <c r="AH107" s="6"/>
      <c r="AI107" s="6"/>
      <c r="AJ107" s="487"/>
      <c r="AK107" s="487"/>
      <c r="AL107" s="194"/>
      <c r="AM107" s="194"/>
    </row>
    <row r="108" spans="1:39" hidden="1">
      <c r="A108" s="40"/>
      <c r="B108" s="638"/>
      <c r="C108" s="638"/>
      <c r="D108" s="638"/>
      <c r="E108" s="638"/>
      <c r="F108" s="638"/>
      <c r="G108" s="638"/>
      <c r="H108" s="638"/>
      <c r="I108" s="639"/>
      <c r="J108" s="668"/>
      <c r="K108" s="671"/>
      <c r="L108" s="671"/>
      <c r="M108" s="671"/>
      <c r="N108" s="671"/>
      <c r="O108" s="671"/>
      <c r="P108" s="671"/>
      <c r="Q108" s="671"/>
      <c r="R108" s="672"/>
      <c r="S108" s="40"/>
      <c r="T108" s="40"/>
      <c r="U108" s="6"/>
      <c r="V108" s="6"/>
      <c r="W108" s="6"/>
      <c r="X108" s="6"/>
      <c r="Y108" s="6"/>
      <c r="Z108" s="6"/>
      <c r="AA108" s="6"/>
      <c r="AB108" s="6"/>
      <c r="AC108" s="6"/>
      <c r="AD108" s="6"/>
      <c r="AE108" s="6"/>
      <c r="AF108" s="6"/>
      <c r="AG108" s="6"/>
      <c r="AH108" s="6"/>
      <c r="AI108" s="6"/>
      <c r="AJ108" s="487"/>
      <c r="AK108" s="487"/>
      <c r="AL108" s="194"/>
      <c r="AM108" s="194"/>
    </row>
    <row r="109" spans="1:39" hidden="1">
      <c r="A109" s="40"/>
      <c r="B109" s="638"/>
      <c r="C109" s="638"/>
      <c r="D109" s="638"/>
      <c r="E109" s="638"/>
      <c r="F109" s="638"/>
      <c r="G109" s="638"/>
      <c r="H109" s="638"/>
      <c r="I109" s="639"/>
      <c r="J109" s="673"/>
      <c r="K109" s="674"/>
      <c r="L109" s="674"/>
      <c r="M109" s="674"/>
      <c r="N109" s="674"/>
      <c r="O109" s="674"/>
      <c r="P109" s="674"/>
      <c r="Q109" s="674"/>
      <c r="R109" s="675"/>
      <c r="S109" s="40"/>
      <c r="T109" s="40"/>
      <c r="U109" s="6"/>
      <c r="V109" s="6"/>
      <c r="W109" s="6"/>
      <c r="X109" s="6"/>
      <c r="Y109" s="6"/>
      <c r="Z109" s="6"/>
      <c r="AA109" s="6"/>
      <c r="AB109" s="6"/>
      <c r="AC109" s="6"/>
      <c r="AD109" s="6"/>
      <c r="AE109" s="6"/>
      <c r="AF109" s="6"/>
      <c r="AG109" s="6"/>
      <c r="AH109" s="6"/>
      <c r="AI109" s="6"/>
      <c r="AJ109" s="487"/>
      <c r="AK109" s="487"/>
      <c r="AL109" s="194"/>
      <c r="AM109" s="194"/>
    </row>
    <row r="110" spans="1:39" hidden="1">
      <c r="A110" s="659"/>
      <c r="B110" s="659"/>
      <c r="C110" s="659"/>
      <c r="D110" s="659"/>
      <c r="E110" s="659"/>
      <c r="F110" s="659"/>
      <c r="G110" s="659"/>
      <c r="H110" s="659"/>
      <c r="I110" s="659"/>
      <c r="J110" s="659"/>
      <c r="K110" s="659"/>
      <c r="L110" s="659"/>
      <c r="M110" s="659"/>
      <c r="N110" s="659"/>
      <c r="O110" s="659"/>
      <c r="P110" s="659"/>
      <c r="Q110" s="659"/>
      <c r="R110" s="659"/>
      <c r="S110" s="40"/>
      <c r="T110" s="40"/>
      <c r="U110" s="6"/>
      <c r="V110" s="6"/>
      <c r="W110" s="6"/>
      <c r="X110" s="6"/>
      <c r="Y110" s="6"/>
      <c r="Z110" s="6"/>
      <c r="AA110" s="6"/>
      <c r="AB110" s="6"/>
      <c r="AC110" s="6"/>
      <c r="AD110" s="6"/>
      <c r="AE110" s="6"/>
      <c r="AF110" s="6"/>
      <c r="AG110" s="6"/>
      <c r="AH110" s="6"/>
      <c r="AI110" s="6"/>
      <c r="AJ110" s="487"/>
      <c r="AK110" s="487"/>
      <c r="AL110" s="194"/>
      <c r="AM110" s="194"/>
    </row>
    <row r="111" spans="1:39" hidden="1">
      <c r="A111" s="43" t="s">
        <v>66</v>
      </c>
      <c r="B111" s="647" t="s">
        <v>84</v>
      </c>
      <c r="C111" s="647"/>
      <c r="D111" s="647"/>
      <c r="E111" s="647"/>
      <c r="F111" s="647"/>
      <c r="G111" s="647"/>
      <c r="H111" s="647"/>
      <c r="I111" s="647"/>
      <c r="J111" s="67">
        <v>0.03</v>
      </c>
      <c r="K111" s="36"/>
      <c r="L111" s="68"/>
      <c r="M111" s="40"/>
      <c r="N111" s="40"/>
      <c r="O111" s="40"/>
      <c r="P111" s="40"/>
      <c r="Q111" s="40"/>
      <c r="R111" s="40"/>
      <c r="S111" s="40"/>
      <c r="T111" s="40"/>
      <c r="U111" s="6"/>
      <c r="V111" s="6"/>
      <c r="W111" s="6"/>
      <c r="X111" s="6"/>
      <c r="Y111" s="6"/>
      <c r="Z111" s="6"/>
      <c r="AA111" s="6"/>
      <c r="AB111" s="6"/>
      <c r="AC111" s="6"/>
      <c r="AD111" s="6"/>
      <c r="AE111" s="6"/>
      <c r="AF111" s="6"/>
      <c r="AG111" s="6"/>
      <c r="AH111" s="6"/>
      <c r="AI111" s="6"/>
      <c r="AJ111" s="487"/>
      <c r="AK111" s="487"/>
      <c r="AL111" s="194"/>
      <c r="AM111" s="194"/>
    </row>
    <row r="112" spans="1:39" hidden="1">
      <c r="A112" s="659"/>
      <c r="B112" s="659"/>
      <c r="C112" s="659"/>
      <c r="D112" s="659"/>
      <c r="E112" s="659"/>
      <c r="F112" s="659"/>
      <c r="G112" s="659"/>
      <c r="H112" s="659"/>
      <c r="I112" s="659"/>
      <c r="J112" s="659"/>
      <c r="K112" s="36"/>
      <c r="L112" s="68"/>
      <c r="M112" s="40"/>
      <c r="N112" s="40"/>
      <c r="O112" s="40"/>
      <c r="P112" s="40"/>
      <c r="Q112" s="40"/>
      <c r="R112" s="40"/>
      <c r="S112" s="40"/>
      <c r="T112" s="40"/>
      <c r="U112" s="6"/>
      <c r="V112" s="6"/>
      <c r="W112" s="6"/>
      <c r="X112" s="6"/>
      <c r="Y112" s="6"/>
      <c r="Z112" s="6"/>
      <c r="AA112" s="6"/>
      <c r="AB112" s="6"/>
      <c r="AC112" s="6"/>
      <c r="AD112" s="6"/>
      <c r="AE112" s="6"/>
      <c r="AF112" s="6"/>
      <c r="AG112" s="6"/>
      <c r="AH112" s="6"/>
      <c r="AI112" s="6"/>
      <c r="AJ112" s="487"/>
      <c r="AK112" s="487"/>
      <c r="AL112" s="194"/>
      <c r="AM112" s="194"/>
    </row>
    <row r="113" spans="1:39" hidden="1">
      <c r="A113" s="43" t="s">
        <v>67</v>
      </c>
      <c r="B113" s="647" t="s">
        <v>68</v>
      </c>
      <c r="C113" s="647"/>
      <c r="D113" s="647"/>
      <c r="E113" s="647"/>
      <c r="F113" s="647"/>
      <c r="G113" s="647"/>
      <c r="H113" s="647"/>
      <c r="I113" s="647"/>
      <c r="J113" s="74">
        <v>45700</v>
      </c>
      <c r="K113" s="40"/>
      <c r="L113" s="40"/>
      <c r="M113" s="40"/>
      <c r="N113" s="40"/>
      <c r="O113" s="40"/>
      <c r="P113" s="40"/>
      <c r="Q113" s="40"/>
      <c r="R113" s="40"/>
      <c r="S113" s="40"/>
      <c r="T113" s="40"/>
      <c r="U113" s="6"/>
      <c r="V113" s="6"/>
      <c r="W113" s="6"/>
      <c r="X113" s="6"/>
      <c r="Y113" s="6"/>
      <c r="Z113" s="6"/>
      <c r="AA113" s="6"/>
      <c r="AB113" s="6"/>
      <c r="AC113" s="6"/>
      <c r="AD113" s="6"/>
      <c r="AE113" s="6"/>
      <c r="AF113" s="6"/>
      <c r="AG113" s="6"/>
      <c r="AH113" s="6"/>
      <c r="AI113" s="6"/>
      <c r="AJ113" s="487"/>
      <c r="AK113" s="487"/>
      <c r="AL113" s="194"/>
      <c r="AM113" s="194"/>
    </row>
    <row r="114" spans="1:39" hidden="1">
      <c r="A114" s="40"/>
      <c r="B114" s="40"/>
      <c r="C114" s="40"/>
      <c r="D114" s="40"/>
      <c r="E114" s="40"/>
      <c r="F114" s="40"/>
      <c r="G114" s="40"/>
      <c r="H114" s="40"/>
      <c r="I114" s="40"/>
      <c r="J114" s="40"/>
      <c r="K114" s="40"/>
      <c r="L114" s="40"/>
      <c r="M114" s="40"/>
      <c r="N114" s="40"/>
      <c r="O114" s="40"/>
      <c r="P114" s="40"/>
      <c r="Q114" s="40"/>
      <c r="R114" s="40"/>
      <c r="S114" s="40"/>
      <c r="T114" s="40"/>
      <c r="U114" s="6"/>
      <c r="V114" s="6"/>
      <c r="W114" s="6"/>
      <c r="X114" s="6"/>
      <c r="Y114" s="6"/>
      <c r="Z114" s="6"/>
      <c r="AA114" s="6"/>
      <c r="AB114" s="6"/>
      <c r="AC114" s="6"/>
      <c r="AD114" s="6"/>
      <c r="AE114" s="6"/>
      <c r="AF114" s="6"/>
      <c r="AG114" s="6"/>
      <c r="AH114" s="6"/>
      <c r="AI114" s="6"/>
      <c r="AJ114" s="487"/>
      <c r="AK114" s="487"/>
      <c r="AL114" s="194"/>
      <c r="AM114" s="194"/>
    </row>
    <row r="115" spans="1:39" hidden="1">
      <c r="A115" s="40"/>
      <c r="B115" s="40"/>
      <c r="C115" s="40"/>
      <c r="D115" s="40"/>
      <c r="E115" s="40"/>
      <c r="F115" s="40"/>
      <c r="G115" s="40"/>
      <c r="H115" s="40"/>
      <c r="I115" s="40"/>
      <c r="J115" s="40"/>
      <c r="K115" s="40"/>
      <c r="L115" s="40"/>
      <c r="M115" s="40"/>
      <c r="N115" s="40"/>
      <c r="O115" s="40"/>
      <c r="P115" s="40"/>
      <c r="Q115" s="40"/>
      <c r="R115" s="40"/>
      <c r="S115" s="40"/>
      <c r="T115" s="40"/>
      <c r="U115" s="6"/>
      <c r="V115" s="6"/>
      <c r="W115" s="6"/>
      <c r="X115" s="6"/>
      <c r="Y115" s="6"/>
      <c r="Z115" s="6"/>
      <c r="AA115" s="6"/>
      <c r="AB115" s="6"/>
      <c r="AC115" s="6"/>
      <c r="AD115" s="6"/>
      <c r="AE115" s="6"/>
      <c r="AF115" s="6"/>
      <c r="AG115" s="6"/>
      <c r="AH115" s="6"/>
      <c r="AI115" s="6"/>
      <c r="AJ115" s="487"/>
      <c r="AK115" s="487"/>
      <c r="AL115" s="194"/>
      <c r="AM115" s="194"/>
    </row>
    <row r="116" spans="1:39" hidden="1">
      <c r="A116" s="40"/>
      <c r="B116" s="6"/>
      <c r="C116" s="6"/>
      <c r="D116" s="6"/>
      <c r="E116" s="6"/>
      <c r="F116" s="6"/>
      <c r="G116" s="6"/>
      <c r="H116" s="6"/>
      <c r="I116" s="40"/>
      <c r="J116" s="6"/>
      <c r="K116" s="40"/>
      <c r="L116" s="6"/>
      <c r="M116" s="40"/>
      <c r="N116" s="6"/>
      <c r="O116" s="6"/>
      <c r="P116" s="6"/>
      <c r="Q116" s="6"/>
      <c r="R116" s="6"/>
      <c r="S116" s="6"/>
      <c r="T116" s="6"/>
      <c r="U116" s="6"/>
      <c r="V116" s="6"/>
      <c r="W116" s="6"/>
      <c r="X116" s="6"/>
      <c r="Y116" s="6"/>
      <c r="Z116" s="6"/>
      <c r="AA116" s="6"/>
      <c r="AB116" s="6"/>
      <c r="AC116" s="6"/>
      <c r="AD116" s="6"/>
      <c r="AE116" s="6"/>
      <c r="AF116" s="6"/>
      <c r="AG116" s="6"/>
      <c r="AH116" s="6"/>
      <c r="AI116" s="6"/>
      <c r="AJ116" s="487"/>
      <c r="AK116" s="487"/>
      <c r="AL116" s="194"/>
      <c r="AM116" s="194"/>
    </row>
    <row r="117" spans="1:39" hidden="1">
      <c r="A117" s="44"/>
      <c r="B117" s="6"/>
      <c r="C117" s="6"/>
      <c r="D117" s="6"/>
      <c r="E117" s="6"/>
      <c r="F117" s="6"/>
      <c r="G117" s="6"/>
      <c r="H117" s="6"/>
      <c r="I117" s="40"/>
      <c r="J117" s="6"/>
      <c r="K117" s="40"/>
      <c r="L117" s="6"/>
      <c r="M117" s="40"/>
      <c r="N117" s="6"/>
      <c r="O117" s="6"/>
      <c r="P117" s="6"/>
      <c r="Q117" s="6"/>
      <c r="R117" s="6"/>
      <c r="S117" s="6"/>
      <c r="T117" s="6"/>
      <c r="U117" s="6"/>
      <c r="V117" s="6"/>
      <c r="W117" s="6"/>
      <c r="X117" s="6"/>
      <c r="Y117" s="6"/>
      <c r="Z117" s="6"/>
      <c r="AA117" s="6"/>
      <c r="AB117" s="6"/>
      <c r="AC117" s="6"/>
      <c r="AD117" s="6"/>
      <c r="AE117" s="6"/>
      <c r="AF117" s="6"/>
      <c r="AG117" s="6"/>
      <c r="AH117" s="6"/>
      <c r="AI117" s="6"/>
      <c r="AJ117" s="487"/>
      <c r="AK117" s="487"/>
      <c r="AL117" s="194"/>
      <c r="AM117" s="194"/>
    </row>
    <row r="118" spans="1:39" hidden="1">
      <c r="A118" s="40"/>
      <c r="B118" s="6"/>
      <c r="C118" s="6"/>
      <c r="D118" s="6"/>
      <c r="E118" s="6"/>
      <c r="F118" s="6"/>
      <c r="G118" s="6"/>
      <c r="H118" s="6"/>
      <c r="I118" s="40"/>
      <c r="J118" s="6"/>
      <c r="K118" s="40"/>
      <c r="L118" s="6"/>
      <c r="M118" s="40"/>
      <c r="N118" s="6"/>
      <c r="O118" s="6"/>
      <c r="P118" s="6"/>
      <c r="Q118" s="6"/>
      <c r="R118" s="6"/>
      <c r="S118" s="6"/>
      <c r="T118" s="6"/>
      <c r="U118" s="6"/>
      <c r="V118" s="6"/>
      <c r="W118" s="6"/>
      <c r="X118" s="6"/>
      <c r="Y118" s="6"/>
      <c r="Z118" s="6"/>
      <c r="AA118" s="6"/>
      <c r="AB118" s="6"/>
      <c r="AC118" s="6"/>
      <c r="AD118" s="6"/>
      <c r="AE118" s="6"/>
      <c r="AF118" s="6"/>
      <c r="AG118" s="6"/>
      <c r="AH118" s="6"/>
      <c r="AI118" s="6"/>
      <c r="AJ118" s="487"/>
      <c r="AK118" s="487"/>
      <c r="AL118" s="194"/>
      <c r="AM118" s="194"/>
    </row>
    <row r="119" spans="1:39" hidden="1">
      <c r="A119" s="40"/>
      <c r="B119" s="6"/>
      <c r="C119" s="6"/>
      <c r="D119" s="6"/>
      <c r="E119" s="6"/>
      <c r="F119" s="6"/>
      <c r="G119" s="6"/>
      <c r="H119" s="6"/>
      <c r="I119" s="40"/>
      <c r="J119" s="6"/>
      <c r="K119" s="40"/>
      <c r="L119" s="6"/>
      <c r="M119" s="40"/>
      <c r="N119" s="6"/>
      <c r="O119" s="6"/>
      <c r="P119" s="6"/>
      <c r="Q119" s="6"/>
      <c r="R119" s="6"/>
      <c r="S119" s="6"/>
      <c r="T119" s="6"/>
      <c r="U119" s="6"/>
      <c r="V119" s="6"/>
      <c r="W119" s="6"/>
      <c r="X119" s="6"/>
      <c r="Y119" s="6"/>
      <c r="Z119" s="6"/>
      <c r="AA119" s="6"/>
      <c r="AB119" s="6"/>
      <c r="AC119" s="6"/>
      <c r="AD119" s="6"/>
      <c r="AE119" s="6"/>
      <c r="AF119" s="6"/>
      <c r="AG119" s="6"/>
      <c r="AH119" s="6"/>
      <c r="AI119" s="6"/>
      <c r="AJ119" s="487"/>
      <c r="AK119" s="487"/>
      <c r="AL119" s="194"/>
      <c r="AM119" s="194"/>
    </row>
    <row r="120" spans="1:39" hidden="1">
      <c r="A120" s="40"/>
      <c r="B120" s="6"/>
      <c r="C120" s="6"/>
      <c r="D120" s="6"/>
      <c r="E120" s="6"/>
      <c r="F120" s="6"/>
      <c r="G120" s="6"/>
      <c r="H120" s="6"/>
      <c r="I120" s="40"/>
      <c r="J120" s="6"/>
      <c r="K120" s="40"/>
      <c r="L120" s="6"/>
      <c r="M120" s="40"/>
      <c r="N120" s="6"/>
      <c r="O120" s="6"/>
      <c r="P120" s="6"/>
      <c r="Q120" s="6"/>
      <c r="R120" s="6"/>
      <c r="S120" s="6"/>
      <c r="T120" s="6"/>
      <c r="U120" s="6"/>
      <c r="V120" s="6"/>
      <c r="W120" s="6"/>
      <c r="X120" s="6"/>
      <c r="Y120" s="6"/>
      <c r="Z120" s="6"/>
      <c r="AA120" s="6"/>
      <c r="AB120" s="6"/>
      <c r="AC120" s="6"/>
      <c r="AD120" s="6"/>
      <c r="AE120" s="6"/>
      <c r="AF120" s="6"/>
      <c r="AG120" s="6"/>
      <c r="AH120" s="6"/>
      <c r="AI120" s="6"/>
      <c r="AJ120" s="487"/>
      <c r="AK120" s="487"/>
      <c r="AL120" s="194"/>
      <c r="AM120" s="194"/>
    </row>
    <row r="121" spans="1:39" hidden="1">
      <c r="A121" s="40"/>
      <c r="B121" s="6"/>
      <c r="C121" s="6"/>
      <c r="D121" s="6"/>
      <c r="E121" s="6"/>
      <c r="F121" s="6"/>
      <c r="G121" s="6"/>
      <c r="H121" s="6"/>
      <c r="I121" s="40"/>
      <c r="J121" s="6"/>
      <c r="K121" s="40"/>
      <c r="L121" s="6"/>
      <c r="M121" s="40"/>
      <c r="N121" s="6"/>
      <c r="O121" s="6"/>
      <c r="P121" s="6"/>
      <c r="Q121" s="6"/>
      <c r="R121" s="6"/>
      <c r="S121" s="6"/>
      <c r="T121" s="6"/>
      <c r="U121" s="6"/>
      <c r="V121" s="6"/>
      <c r="W121" s="6"/>
      <c r="X121" s="6"/>
      <c r="Y121" s="6"/>
      <c r="Z121" s="6"/>
      <c r="AA121" s="6"/>
      <c r="AB121" s="6"/>
      <c r="AC121" s="6"/>
      <c r="AD121" s="6"/>
      <c r="AE121" s="6"/>
      <c r="AF121" s="6"/>
      <c r="AG121" s="6"/>
      <c r="AH121" s="6"/>
      <c r="AI121" s="6"/>
      <c r="AJ121" s="487"/>
      <c r="AK121" s="487"/>
      <c r="AL121" s="194"/>
      <c r="AM121" s="194"/>
    </row>
    <row r="122" spans="1:39">
      <c r="A122" s="40"/>
      <c r="B122" s="6"/>
      <c r="C122" s="6"/>
      <c r="D122" s="6"/>
      <c r="E122" s="6"/>
      <c r="F122" s="6"/>
      <c r="G122" s="6"/>
      <c r="H122" s="6"/>
      <c r="I122" s="40"/>
      <c r="J122" s="6"/>
      <c r="K122" s="40"/>
      <c r="L122" s="6"/>
      <c r="M122" s="40"/>
      <c r="N122" s="6"/>
      <c r="O122" s="6"/>
      <c r="P122" s="6"/>
      <c r="Q122" s="6"/>
      <c r="R122" s="6"/>
      <c r="S122" s="6"/>
      <c r="T122" s="6"/>
      <c r="U122" s="6"/>
      <c r="V122" s="6"/>
      <c r="W122" s="6"/>
      <c r="X122" s="6"/>
      <c r="Y122" s="6"/>
      <c r="Z122" s="6"/>
      <c r="AA122" s="6"/>
      <c r="AB122" s="6"/>
      <c r="AC122" s="6"/>
      <c r="AD122" s="6"/>
      <c r="AE122" s="6"/>
      <c r="AF122" s="6"/>
      <c r="AG122" s="6"/>
      <c r="AH122" s="6"/>
      <c r="AI122" s="6"/>
      <c r="AJ122" s="487"/>
      <c r="AK122" s="487"/>
      <c r="AL122" s="194"/>
      <c r="AM122" s="194"/>
    </row>
    <row r="123" spans="1:39">
      <c r="A123" s="40"/>
      <c r="B123" s="6"/>
      <c r="C123" s="6"/>
      <c r="D123" s="6"/>
      <c r="E123" s="6"/>
      <c r="F123" s="6"/>
      <c r="G123" s="6"/>
      <c r="H123" s="6"/>
      <c r="I123" s="40"/>
      <c r="J123" s="6"/>
      <c r="K123" s="40"/>
      <c r="L123" s="6"/>
      <c r="M123" s="40"/>
      <c r="N123" s="6"/>
      <c r="O123" s="6"/>
      <c r="P123" s="6"/>
      <c r="Q123" s="6"/>
      <c r="R123" s="6"/>
      <c r="S123" s="6"/>
      <c r="T123" s="6"/>
      <c r="U123" s="6"/>
      <c r="V123" s="6"/>
      <c r="W123" s="6"/>
      <c r="X123" s="6"/>
      <c r="Y123" s="6"/>
      <c r="Z123" s="6"/>
      <c r="AA123" s="6"/>
      <c r="AB123" s="6"/>
      <c r="AC123" s="6"/>
      <c r="AD123" s="6"/>
      <c r="AE123" s="6"/>
      <c r="AF123" s="6"/>
      <c r="AG123" s="6"/>
      <c r="AH123" s="6"/>
      <c r="AI123" s="6"/>
      <c r="AJ123" s="487"/>
      <c r="AK123" s="487"/>
      <c r="AL123" s="194"/>
      <c r="AM123" s="194"/>
    </row>
    <row r="124" spans="1:39">
      <c r="A124" s="40"/>
      <c r="B124" s="6"/>
      <c r="C124" s="6"/>
      <c r="D124" s="6"/>
      <c r="E124" s="6"/>
      <c r="F124" s="6"/>
      <c r="G124" s="6"/>
      <c r="H124" s="6"/>
      <c r="I124" s="40"/>
      <c r="J124" s="6"/>
      <c r="K124" s="40"/>
      <c r="L124" s="6"/>
      <c r="M124" s="40"/>
      <c r="N124" s="6"/>
      <c r="O124" s="6"/>
      <c r="P124" s="6"/>
      <c r="Q124" s="6"/>
      <c r="R124" s="6"/>
      <c r="S124" s="6"/>
      <c r="T124" s="6"/>
      <c r="U124" s="6"/>
      <c r="V124" s="6"/>
      <c r="W124" s="6"/>
      <c r="X124" s="6"/>
      <c r="Y124" s="6"/>
      <c r="Z124" s="6"/>
      <c r="AA124" s="6"/>
      <c r="AB124" s="6"/>
      <c r="AC124" s="6"/>
      <c r="AD124" s="6"/>
      <c r="AE124" s="6"/>
      <c r="AF124" s="6"/>
      <c r="AG124" s="6"/>
      <c r="AH124" s="6"/>
      <c r="AI124" s="6"/>
      <c r="AJ124" s="487"/>
      <c r="AK124" s="487"/>
      <c r="AL124" s="194"/>
      <c r="AM124" s="194"/>
    </row>
    <row r="125" spans="1:39">
      <c r="A125" s="40"/>
      <c r="B125" s="6"/>
      <c r="C125" s="6"/>
      <c r="D125" s="6"/>
      <c r="E125" s="6"/>
      <c r="F125" s="6"/>
      <c r="G125" s="6"/>
      <c r="H125" s="6"/>
      <c r="I125" s="40"/>
      <c r="J125" s="6"/>
      <c r="K125" s="40"/>
      <c r="L125" s="6"/>
      <c r="M125" s="40"/>
      <c r="N125" s="6"/>
      <c r="O125" s="6"/>
      <c r="P125" s="6"/>
      <c r="Q125" s="6"/>
      <c r="R125" s="6"/>
      <c r="S125" s="6"/>
      <c r="T125" s="6"/>
      <c r="U125" s="6"/>
      <c r="V125" s="6"/>
      <c r="W125" s="6"/>
      <c r="X125" s="6"/>
      <c r="Y125" s="6"/>
      <c r="Z125" s="6"/>
      <c r="AA125" s="6"/>
      <c r="AB125" s="6"/>
      <c r="AC125" s="6"/>
      <c r="AD125" s="6"/>
      <c r="AE125" s="6"/>
      <c r="AF125" s="6"/>
      <c r="AG125" s="6"/>
      <c r="AH125" s="6"/>
      <c r="AI125" s="6"/>
      <c r="AJ125" s="487"/>
      <c r="AK125" s="487"/>
      <c r="AL125" s="194"/>
      <c r="AM125" s="194"/>
    </row>
    <row r="126" spans="1:39">
      <c r="A126" s="40"/>
      <c r="B126" s="6"/>
      <c r="C126" s="6"/>
      <c r="D126" s="6"/>
      <c r="E126" s="6"/>
      <c r="F126" s="6"/>
      <c r="G126" s="6"/>
      <c r="H126" s="6"/>
      <c r="I126" s="40"/>
      <c r="J126" s="6"/>
      <c r="K126" s="40"/>
      <c r="L126" s="6"/>
      <c r="M126" s="40"/>
      <c r="N126" s="6"/>
      <c r="O126" s="6"/>
      <c r="P126" s="6"/>
      <c r="Q126" s="6"/>
      <c r="R126" s="6"/>
      <c r="S126" s="6"/>
      <c r="T126" s="6"/>
      <c r="U126" s="6"/>
      <c r="V126" s="6"/>
      <c r="W126" s="6"/>
      <c r="X126" s="6"/>
      <c r="Y126" s="6"/>
      <c r="Z126" s="6"/>
      <c r="AA126" s="6"/>
      <c r="AB126" s="6"/>
      <c r="AC126" s="6"/>
      <c r="AD126" s="6"/>
      <c r="AE126" s="6"/>
      <c r="AF126" s="6"/>
      <c r="AG126" s="6"/>
      <c r="AH126" s="6"/>
      <c r="AI126" s="6"/>
      <c r="AJ126" s="487"/>
      <c r="AK126" s="487"/>
      <c r="AL126" s="194"/>
      <c r="AM126" s="194"/>
    </row>
    <row r="127" spans="1:39">
      <c r="A127" s="40"/>
      <c r="B127" s="6"/>
      <c r="C127" s="6"/>
      <c r="D127" s="6"/>
      <c r="E127" s="6"/>
      <c r="F127" s="6"/>
      <c r="G127" s="6"/>
      <c r="H127" s="6"/>
      <c r="I127" s="40"/>
      <c r="J127" s="6"/>
      <c r="K127" s="40"/>
      <c r="L127" s="6"/>
      <c r="M127" s="40"/>
      <c r="N127" s="6"/>
      <c r="O127" s="6"/>
      <c r="P127" s="6"/>
      <c r="Q127" s="6"/>
      <c r="R127" s="6"/>
      <c r="S127" s="6"/>
      <c r="T127" s="6"/>
      <c r="U127" s="6"/>
      <c r="V127" s="6"/>
      <c r="W127" s="6"/>
      <c r="X127" s="6"/>
      <c r="Y127" s="6"/>
      <c r="Z127" s="6"/>
      <c r="AA127" s="6"/>
      <c r="AB127" s="6"/>
      <c r="AC127" s="6"/>
      <c r="AD127" s="6"/>
      <c r="AE127" s="6"/>
      <c r="AF127" s="6"/>
      <c r="AG127" s="6"/>
      <c r="AH127" s="6"/>
      <c r="AI127" s="6"/>
      <c r="AJ127" s="487"/>
      <c r="AK127" s="487"/>
      <c r="AL127" s="194"/>
      <c r="AM127" s="194"/>
    </row>
    <row r="128" spans="1:39">
      <c r="A128" s="40"/>
      <c r="B128" s="6"/>
      <c r="C128" s="6"/>
      <c r="D128" s="6"/>
      <c r="E128" s="6"/>
      <c r="F128" s="6"/>
      <c r="G128" s="6"/>
      <c r="H128" s="6"/>
      <c r="I128" s="40"/>
      <c r="J128" s="6"/>
      <c r="K128" s="40"/>
      <c r="L128" s="6"/>
      <c r="M128" s="40"/>
      <c r="N128" s="6"/>
      <c r="O128" s="6"/>
      <c r="P128" s="6"/>
      <c r="Q128" s="6"/>
      <c r="R128" s="6"/>
      <c r="S128" s="6"/>
      <c r="T128" s="6"/>
      <c r="U128" s="6"/>
      <c r="V128" s="6"/>
      <c r="W128" s="6"/>
      <c r="X128" s="6"/>
      <c r="Y128" s="6"/>
      <c r="Z128" s="6"/>
      <c r="AA128" s="6"/>
      <c r="AB128" s="6"/>
      <c r="AC128" s="6"/>
      <c r="AD128" s="6"/>
      <c r="AE128" s="6"/>
      <c r="AF128" s="6"/>
      <c r="AG128" s="6"/>
      <c r="AH128" s="6"/>
      <c r="AI128" s="6"/>
      <c r="AJ128" s="487"/>
      <c r="AK128" s="487"/>
      <c r="AL128" s="194"/>
      <c r="AM128" s="194"/>
    </row>
    <row r="129" spans="1:39">
      <c r="A129" s="40"/>
      <c r="B129" s="6"/>
      <c r="C129" s="6"/>
      <c r="D129" s="6"/>
      <c r="E129" s="6"/>
      <c r="F129" s="6"/>
      <c r="G129" s="6"/>
      <c r="H129" s="6"/>
      <c r="I129" s="40"/>
      <c r="J129" s="6"/>
      <c r="K129" s="40"/>
      <c r="L129" s="6"/>
      <c r="M129" s="40"/>
      <c r="N129" s="6"/>
      <c r="O129" s="6"/>
      <c r="P129" s="6"/>
      <c r="Q129" s="6"/>
      <c r="R129" s="6"/>
      <c r="S129" s="6"/>
      <c r="T129" s="6"/>
      <c r="U129" s="6"/>
      <c r="V129" s="6"/>
      <c r="W129" s="6"/>
      <c r="X129" s="6"/>
      <c r="Y129" s="6"/>
      <c r="Z129" s="6"/>
      <c r="AA129" s="6"/>
      <c r="AB129" s="6"/>
      <c r="AC129" s="6"/>
      <c r="AD129" s="6"/>
      <c r="AE129" s="6"/>
      <c r="AF129" s="6"/>
      <c r="AG129" s="6"/>
      <c r="AH129" s="6"/>
      <c r="AI129" s="6"/>
      <c r="AJ129" s="487"/>
      <c r="AK129" s="487"/>
      <c r="AL129" s="194"/>
      <c r="AM129" s="194"/>
    </row>
    <row r="130" spans="1:39">
      <c r="A130" s="40"/>
      <c r="B130" s="6"/>
      <c r="C130" s="6"/>
      <c r="D130" s="6"/>
      <c r="E130" s="6"/>
      <c r="F130" s="6"/>
      <c r="G130" s="6"/>
      <c r="H130" s="6"/>
      <c r="I130" s="40"/>
      <c r="J130" s="6"/>
      <c r="K130" s="40"/>
      <c r="L130" s="6"/>
      <c r="M130" s="40"/>
      <c r="N130" s="6"/>
      <c r="O130" s="6"/>
      <c r="P130" s="6"/>
      <c r="Q130" s="6"/>
      <c r="R130" s="6"/>
      <c r="S130" s="6"/>
      <c r="T130" s="6"/>
      <c r="U130" s="6"/>
      <c r="V130" s="6"/>
      <c r="W130" s="6"/>
      <c r="X130" s="6"/>
      <c r="Y130" s="6"/>
      <c r="Z130" s="6"/>
      <c r="AA130" s="6"/>
      <c r="AB130" s="6"/>
      <c r="AC130" s="6"/>
      <c r="AD130" s="6"/>
      <c r="AE130" s="6"/>
      <c r="AF130" s="6"/>
      <c r="AG130" s="6"/>
      <c r="AH130" s="6"/>
      <c r="AI130" s="6"/>
      <c r="AJ130" s="487"/>
      <c r="AK130" s="487"/>
      <c r="AL130" s="194"/>
      <c r="AM130" s="194"/>
    </row>
    <row r="131" spans="1:39">
      <c r="A131" s="40"/>
      <c r="B131" s="6"/>
      <c r="C131" s="6"/>
      <c r="D131" s="6"/>
      <c r="E131" s="6"/>
      <c r="F131" s="6"/>
      <c r="G131" s="6"/>
      <c r="H131" s="6"/>
      <c r="I131" s="40"/>
      <c r="J131" s="6"/>
      <c r="K131" s="40"/>
      <c r="L131" s="6"/>
      <c r="M131" s="40"/>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9">
      <c r="A132" s="40"/>
      <c r="B132" s="6"/>
      <c r="C132" s="6"/>
      <c r="D132" s="6"/>
      <c r="E132" s="6"/>
      <c r="F132" s="6"/>
      <c r="G132" s="6"/>
      <c r="H132" s="6"/>
      <c r="I132" s="40"/>
      <c r="J132" s="6"/>
      <c r="K132" s="40"/>
      <c r="L132" s="6"/>
      <c r="M132" s="40"/>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9">
      <c r="A133" s="40"/>
      <c r="B133" s="6"/>
      <c r="C133" s="6"/>
      <c r="D133" s="6"/>
      <c r="E133" s="6"/>
      <c r="F133" s="6"/>
      <c r="G133" s="6"/>
      <c r="H133" s="6"/>
      <c r="I133" s="40"/>
      <c r="J133" s="6"/>
      <c r="K133" s="40"/>
      <c r="L133" s="6"/>
      <c r="M133" s="40"/>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9">
      <c r="A134" s="40"/>
      <c r="B134" s="6"/>
      <c r="C134" s="6"/>
      <c r="D134" s="6"/>
      <c r="E134" s="6"/>
      <c r="F134" s="6"/>
      <c r="G134" s="6"/>
      <c r="H134" s="6"/>
      <c r="I134" s="40"/>
      <c r="J134" s="6"/>
      <c r="K134" s="40"/>
      <c r="L134" s="6"/>
      <c r="M134" s="40"/>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9">
      <c r="A135" s="40"/>
      <c r="B135" s="6"/>
      <c r="C135" s="6"/>
      <c r="D135" s="6"/>
      <c r="E135" s="6"/>
      <c r="F135" s="6"/>
      <c r="G135" s="6"/>
      <c r="H135" s="6"/>
      <c r="I135" s="40"/>
      <c r="J135" s="6"/>
      <c r="K135" s="40"/>
      <c r="L135" s="6"/>
      <c r="M135" s="40"/>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9">
      <c r="A136" s="40"/>
      <c r="B136" s="6"/>
      <c r="C136" s="6"/>
      <c r="D136" s="6"/>
      <c r="E136" s="6"/>
      <c r="F136" s="6"/>
      <c r="G136" s="6"/>
      <c r="H136" s="6"/>
      <c r="I136" s="40"/>
      <c r="J136" s="6"/>
      <c r="K136" s="40"/>
      <c r="L136" s="6"/>
      <c r="M136" s="40"/>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9">
      <c r="A137" s="40"/>
      <c r="B137" s="6"/>
      <c r="C137" s="6"/>
      <c r="D137" s="6"/>
      <c r="E137" s="6"/>
      <c r="F137" s="6"/>
      <c r="G137" s="6"/>
      <c r="H137" s="6"/>
      <c r="I137" s="40"/>
      <c r="J137" s="6"/>
      <c r="K137" s="40"/>
      <c r="L137" s="6"/>
      <c r="M137" s="40"/>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9">
      <c r="A138" s="40"/>
      <c r="B138" s="6"/>
      <c r="C138" s="6"/>
      <c r="D138" s="6"/>
      <c r="E138" s="6"/>
      <c r="F138" s="6"/>
      <c r="G138" s="6"/>
      <c r="H138" s="6"/>
      <c r="I138" s="40"/>
      <c r="J138" s="6"/>
      <c r="K138" s="40"/>
      <c r="L138" s="6"/>
      <c r="M138" s="40"/>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9">
      <c r="A139" s="40"/>
      <c r="B139" s="6"/>
      <c r="C139" s="6"/>
      <c r="D139" s="6"/>
      <c r="E139" s="6"/>
      <c r="F139" s="6"/>
      <c r="G139" s="6"/>
      <c r="H139" s="6"/>
      <c r="I139" s="40"/>
      <c r="J139" s="6"/>
      <c r="K139" s="40"/>
      <c r="L139" s="6"/>
      <c r="M139" s="40"/>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9">
      <c r="A140" s="40"/>
      <c r="B140" s="6"/>
      <c r="C140" s="6"/>
      <c r="D140" s="6"/>
      <c r="E140" s="6"/>
      <c r="F140" s="6"/>
      <c r="G140" s="6"/>
      <c r="H140" s="6"/>
      <c r="I140" s="40"/>
      <c r="J140" s="6"/>
      <c r="K140" s="40"/>
      <c r="L140" s="6"/>
      <c r="M140" s="40"/>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9">
      <c r="A141" s="40"/>
      <c r="B141" s="6"/>
      <c r="C141" s="6"/>
      <c r="D141" s="6"/>
      <c r="E141" s="6"/>
      <c r="F141" s="6"/>
      <c r="G141" s="6"/>
      <c r="H141" s="6"/>
      <c r="I141" s="40"/>
      <c r="J141" s="6"/>
      <c r="K141" s="40"/>
      <c r="L141" s="6"/>
      <c r="M141" s="40"/>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9">
      <c r="A142" s="40"/>
      <c r="B142" s="6"/>
      <c r="C142" s="6"/>
      <c r="D142" s="6"/>
      <c r="E142" s="6"/>
      <c r="F142" s="6"/>
      <c r="G142" s="6"/>
      <c r="H142" s="6"/>
      <c r="I142" s="40"/>
      <c r="J142" s="6"/>
      <c r="K142" s="40"/>
      <c r="L142" s="6"/>
      <c r="M142" s="40"/>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9">
      <c r="A143" s="40"/>
      <c r="B143" s="6"/>
      <c r="C143" s="6"/>
      <c r="D143" s="6"/>
      <c r="E143" s="6"/>
      <c r="F143" s="6"/>
      <c r="G143" s="6"/>
      <c r="H143" s="6"/>
      <c r="I143" s="40"/>
      <c r="J143" s="6"/>
      <c r="K143" s="40"/>
      <c r="L143" s="6"/>
      <c r="M143" s="40"/>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9">
      <c r="A144" s="40"/>
      <c r="B144" s="6"/>
      <c r="C144" s="6"/>
      <c r="D144" s="6"/>
      <c r="E144" s="6"/>
      <c r="F144" s="6"/>
      <c r="G144" s="6"/>
      <c r="H144" s="6"/>
      <c r="I144" s="40"/>
      <c r="J144" s="6"/>
      <c r="K144" s="40"/>
      <c r="L144" s="6"/>
      <c r="M144" s="40"/>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c r="A145" s="40"/>
      <c r="B145" s="6"/>
      <c r="C145" s="6"/>
      <c r="D145" s="6"/>
      <c r="E145" s="6"/>
      <c r="F145" s="6"/>
      <c r="G145" s="6"/>
      <c r="H145" s="6"/>
      <c r="I145" s="40"/>
      <c r="J145" s="6"/>
      <c r="K145" s="40"/>
      <c r="L145" s="6"/>
      <c r="M145" s="40"/>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c r="A146" s="40"/>
      <c r="B146" s="6"/>
      <c r="C146" s="6"/>
      <c r="D146" s="6"/>
      <c r="E146" s="6"/>
      <c r="F146" s="6"/>
      <c r="G146" s="6"/>
      <c r="H146" s="6"/>
      <c r="I146" s="40"/>
      <c r="J146" s="6"/>
      <c r="K146" s="40"/>
      <c r="L146" s="6"/>
      <c r="M146" s="40"/>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c r="A147" s="40"/>
      <c r="B147" s="6"/>
      <c r="C147" s="6"/>
      <c r="D147" s="6"/>
      <c r="E147" s="6"/>
      <c r="F147" s="6"/>
      <c r="G147" s="6"/>
      <c r="H147" s="6"/>
      <c r="I147" s="40"/>
      <c r="J147" s="6"/>
      <c r="K147" s="40"/>
      <c r="L147" s="6"/>
      <c r="M147" s="40"/>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c r="A148" s="40"/>
      <c r="B148" s="6"/>
      <c r="C148" s="6"/>
      <c r="D148" s="6"/>
      <c r="E148" s="6"/>
      <c r="F148" s="6"/>
      <c r="G148" s="6"/>
      <c r="H148" s="6"/>
      <c r="I148" s="40"/>
      <c r="J148" s="6"/>
      <c r="K148" s="40"/>
      <c r="L148" s="6"/>
      <c r="M148" s="40"/>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c r="A149" s="40"/>
      <c r="B149" s="6"/>
      <c r="C149" s="6"/>
      <c r="D149" s="6"/>
      <c r="E149" s="6"/>
      <c r="F149" s="6"/>
      <c r="G149" s="6"/>
      <c r="H149" s="6"/>
      <c r="I149" s="40"/>
      <c r="J149" s="6"/>
      <c r="K149" s="40"/>
      <c r="L149" s="6"/>
      <c r="M149" s="40"/>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c r="A150" s="40"/>
      <c r="B150" s="6"/>
      <c r="C150" s="6"/>
      <c r="D150" s="6"/>
      <c r="E150" s="6"/>
      <c r="F150" s="6"/>
      <c r="G150" s="6"/>
      <c r="H150" s="6"/>
      <c r="I150" s="40"/>
      <c r="J150" s="6"/>
      <c r="K150" s="40"/>
      <c r="L150" s="6"/>
      <c r="M150" s="40"/>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c r="A151" s="40"/>
      <c r="B151" s="6"/>
      <c r="C151" s="6"/>
      <c r="D151" s="6"/>
      <c r="E151" s="6"/>
      <c r="F151" s="6"/>
      <c r="G151" s="6"/>
      <c r="H151" s="6"/>
      <c r="I151" s="40"/>
      <c r="J151" s="6"/>
      <c r="K151" s="40"/>
      <c r="L151" s="6"/>
      <c r="M151" s="40"/>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c r="A152" s="40"/>
      <c r="B152" s="6"/>
      <c r="C152" s="6"/>
      <c r="D152" s="6"/>
      <c r="E152" s="6"/>
      <c r="F152" s="6"/>
      <c r="G152" s="6"/>
      <c r="H152" s="6"/>
      <c r="I152" s="40"/>
      <c r="J152" s="6"/>
      <c r="K152" s="40"/>
      <c r="L152" s="6"/>
      <c r="M152" s="40"/>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c r="A153" s="40"/>
      <c r="B153" s="6"/>
      <c r="C153" s="6"/>
      <c r="D153" s="6"/>
      <c r="E153" s="6"/>
      <c r="F153" s="6"/>
      <c r="G153" s="6"/>
      <c r="H153" s="6"/>
      <c r="I153" s="40"/>
      <c r="J153" s="6"/>
      <c r="K153" s="40"/>
      <c r="L153" s="6"/>
      <c r="M153" s="40"/>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c r="A154" s="40"/>
      <c r="B154" s="6"/>
      <c r="C154" s="6"/>
      <c r="D154" s="6"/>
      <c r="E154" s="6"/>
      <c r="F154" s="6"/>
      <c r="G154" s="6"/>
      <c r="H154" s="6"/>
      <c r="I154" s="40"/>
      <c r="J154" s="6"/>
      <c r="K154" s="40"/>
      <c r="L154" s="6"/>
      <c r="M154" s="40"/>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c r="A155" s="40"/>
      <c r="B155" s="6"/>
      <c r="C155" s="6"/>
      <c r="D155" s="6"/>
      <c r="E155" s="6"/>
      <c r="F155" s="6"/>
      <c r="G155" s="6"/>
      <c r="H155" s="6"/>
      <c r="I155" s="40"/>
      <c r="J155" s="6"/>
      <c r="K155" s="40"/>
      <c r="L155" s="6"/>
      <c r="M155" s="40"/>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c r="A156" s="40"/>
      <c r="B156" s="6"/>
      <c r="C156" s="6"/>
      <c r="D156" s="6"/>
      <c r="E156" s="6"/>
      <c r="F156" s="6"/>
      <c r="G156" s="6"/>
      <c r="H156" s="6"/>
      <c r="I156" s="40"/>
      <c r="J156" s="6"/>
      <c r="K156" s="40"/>
      <c r="L156" s="6"/>
      <c r="M156" s="40"/>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c r="A157" s="40"/>
      <c r="B157" s="6"/>
      <c r="C157" s="6"/>
      <c r="D157" s="6"/>
      <c r="E157" s="6"/>
      <c r="F157" s="6"/>
      <c r="G157" s="6"/>
      <c r="H157" s="6"/>
      <c r="I157" s="40"/>
      <c r="J157" s="6"/>
      <c r="K157" s="40"/>
      <c r="L157" s="6"/>
      <c r="M157" s="40"/>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c r="A158" s="40"/>
      <c r="B158" s="6"/>
      <c r="C158" s="6"/>
      <c r="D158" s="6"/>
      <c r="E158" s="6"/>
      <c r="F158" s="6"/>
      <c r="G158" s="6"/>
      <c r="H158" s="6"/>
      <c r="I158" s="40"/>
      <c r="J158" s="6"/>
      <c r="K158" s="40"/>
      <c r="L158" s="6"/>
      <c r="M158" s="40"/>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c r="A159" s="40"/>
      <c r="B159" s="6"/>
      <c r="C159" s="6"/>
      <c r="D159" s="6"/>
      <c r="E159" s="6"/>
      <c r="F159" s="6"/>
      <c r="G159" s="6"/>
      <c r="H159" s="6"/>
      <c r="I159" s="40"/>
      <c r="J159" s="6"/>
      <c r="K159" s="40"/>
      <c r="L159" s="6"/>
      <c r="M159" s="40"/>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c r="A160" s="40"/>
      <c r="B160" s="6"/>
      <c r="C160" s="6"/>
      <c r="D160" s="6"/>
      <c r="E160" s="6"/>
      <c r="F160" s="6"/>
      <c r="G160" s="6"/>
      <c r="H160" s="6"/>
      <c r="I160" s="40"/>
      <c r="J160" s="6"/>
      <c r="K160" s="40"/>
      <c r="L160" s="6"/>
      <c r="M160" s="40"/>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c r="A161" s="40"/>
      <c r="B161" s="6"/>
      <c r="C161" s="6"/>
      <c r="D161" s="6"/>
      <c r="E161" s="6"/>
      <c r="F161" s="6"/>
      <c r="G161" s="6"/>
      <c r="H161" s="6"/>
      <c r="I161" s="40"/>
      <c r="J161" s="6"/>
      <c r="K161" s="40"/>
      <c r="L161" s="6"/>
      <c r="M161" s="40"/>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c r="A162" s="40"/>
      <c r="B162" s="6"/>
      <c r="C162" s="6"/>
      <c r="D162" s="6"/>
      <c r="E162" s="6"/>
      <c r="F162" s="6"/>
      <c r="G162" s="6"/>
      <c r="H162" s="6"/>
      <c r="I162" s="40"/>
      <c r="J162" s="6"/>
      <c r="K162" s="40"/>
      <c r="L162" s="6"/>
      <c r="M162" s="40"/>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c r="A163" s="40"/>
      <c r="B163" s="6"/>
      <c r="C163" s="6"/>
      <c r="D163" s="6"/>
      <c r="E163" s="6"/>
      <c r="F163" s="6"/>
      <c r="G163" s="6"/>
      <c r="H163" s="6"/>
      <c r="I163" s="40"/>
      <c r="J163" s="6"/>
      <c r="K163" s="40"/>
      <c r="L163" s="6"/>
      <c r="M163" s="40"/>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c r="A164" s="40"/>
      <c r="B164" s="6"/>
      <c r="C164" s="6"/>
      <c r="D164" s="6"/>
      <c r="E164" s="6"/>
      <c r="F164" s="6"/>
      <c r="G164" s="6"/>
      <c r="H164" s="6"/>
      <c r="I164" s="40"/>
      <c r="J164" s="6"/>
      <c r="K164" s="40"/>
      <c r="L164" s="6"/>
      <c r="M164" s="40"/>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c r="A165" s="40"/>
      <c r="B165" s="6"/>
      <c r="C165" s="6"/>
      <c r="D165" s="6"/>
      <c r="E165" s="6"/>
      <c r="F165" s="6"/>
      <c r="G165" s="6"/>
      <c r="H165" s="6"/>
      <c r="I165" s="40"/>
      <c r="J165" s="6"/>
      <c r="K165" s="40"/>
      <c r="L165" s="6"/>
      <c r="M165" s="40"/>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c r="A166" s="40"/>
      <c r="B166" s="6"/>
      <c r="C166" s="6"/>
      <c r="D166" s="6"/>
      <c r="E166" s="6"/>
      <c r="F166" s="6"/>
      <c r="G166" s="6"/>
      <c r="H166" s="6"/>
      <c r="I166" s="40"/>
      <c r="J166" s="6"/>
      <c r="K166" s="40"/>
      <c r="L166" s="6"/>
      <c r="M166" s="40"/>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c r="A167" s="40"/>
      <c r="B167" s="6"/>
      <c r="C167" s="6"/>
      <c r="D167" s="6"/>
      <c r="E167" s="6"/>
      <c r="F167" s="6"/>
      <c r="G167" s="6"/>
      <c r="H167" s="6"/>
      <c r="I167" s="40"/>
      <c r="J167" s="6"/>
      <c r="K167" s="40"/>
      <c r="L167" s="6"/>
      <c r="M167" s="40"/>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c r="A168" s="40"/>
      <c r="B168" s="6"/>
      <c r="C168" s="6"/>
      <c r="D168" s="6"/>
      <c r="E168" s="6"/>
      <c r="F168" s="6"/>
      <c r="G168" s="6"/>
      <c r="H168" s="6"/>
      <c r="I168" s="40"/>
      <c r="J168" s="6"/>
      <c r="K168" s="40"/>
      <c r="L168" s="6"/>
      <c r="M168" s="40"/>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c r="A169" s="40"/>
      <c r="B169" s="6"/>
      <c r="C169" s="6"/>
      <c r="D169" s="6"/>
      <c r="E169" s="6"/>
      <c r="F169" s="6"/>
      <c r="G169" s="6"/>
      <c r="H169" s="6"/>
      <c r="I169" s="40"/>
      <c r="J169" s="6"/>
      <c r="K169" s="40"/>
      <c r="L169" s="6"/>
      <c r="M169" s="40"/>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c r="A170" s="40"/>
      <c r="B170" s="6"/>
      <c r="C170" s="6"/>
      <c r="D170" s="6"/>
      <c r="E170" s="6"/>
      <c r="F170" s="6"/>
      <c r="G170" s="6"/>
      <c r="H170" s="6"/>
      <c r="I170" s="40"/>
      <c r="J170" s="6"/>
      <c r="K170" s="40"/>
      <c r="L170" s="6"/>
      <c r="M170" s="40"/>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c r="A171" s="40"/>
      <c r="B171" s="6"/>
      <c r="C171" s="6"/>
      <c r="D171" s="6"/>
      <c r="E171" s="6"/>
      <c r="F171" s="6"/>
      <c r="G171" s="6"/>
      <c r="H171" s="6"/>
      <c r="I171" s="40"/>
      <c r="J171" s="6"/>
      <c r="K171" s="40"/>
      <c r="L171" s="6"/>
      <c r="M171" s="40"/>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c r="A172" s="40"/>
      <c r="B172" s="6"/>
      <c r="C172" s="6"/>
      <c r="D172" s="6"/>
      <c r="E172" s="6"/>
      <c r="F172" s="6"/>
      <c r="G172" s="6"/>
      <c r="H172" s="6"/>
      <c r="I172" s="40"/>
      <c r="J172" s="6"/>
      <c r="K172" s="40"/>
      <c r="L172" s="6"/>
      <c r="M172" s="40"/>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c r="A173" s="40"/>
      <c r="B173" s="6"/>
      <c r="C173" s="6"/>
      <c r="D173" s="6"/>
      <c r="E173" s="6"/>
      <c r="F173" s="6"/>
      <c r="G173" s="6"/>
      <c r="H173" s="6"/>
      <c r="I173" s="40"/>
      <c r="J173" s="6"/>
      <c r="K173" s="40"/>
      <c r="L173" s="6"/>
      <c r="M173" s="40"/>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c r="A174" s="40"/>
      <c r="B174" s="6"/>
      <c r="C174" s="6"/>
      <c r="D174" s="6"/>
      <c r="E174" s="6"/>
      <c r="F174" s="6"/>
      <c r="G174" s="6"/>
      <c r="H174" s="6"/>
      <c r="I174" s="40"/>
      <c r="J174" s="6"/>
      <c r="K174" s="40"/>
      <c r="L174" s="6"/>
      <c r="M174" s="40"/>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c r="A175" s="40"/>
      <c r="B175" s="6"/>
      <c r="C175" s="6"/>
      <c r="D175" s="6"/>
      <c r="E175" s="6"/>
      <c r="F175" s="6"/>
      <c r="G175" s="6"/>
      <c r="H175" s="6"/>
      <c r="I175" s="40"/>
      <c r="J175" s="6"/>
      <c r="K175" s="40"/>
      <c r="L175" s="6"/>
      <c r="M175" s="40"/>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c r="A176" s="40"/>
      <c r="B176" s="6"/>
      <c r="C176" s="6"/>
      <c r="D176" s="6"/>
      <c r="E176" s="6"/>
      <c r="F176" s="6"/>
      <c r="G176" s="6"/>
      <c r="H176" s="6"/>
      <c r="I176" s="40"/>
      <c r="J176" s="6"/>
      <c r="K176" s="40"/>
      <c r="L176" s="6"/>
      <c r="M176" s="40"/>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c r="A177" s="40"/>
      <c r="B177" s="6"/>
      <c r="C177" s="6"/>
      <c r="D177" s="6"/>
      <c r="E177" s="6"/>
      <c r="F177" s="6"/>
      <c r="G177" s="6"/>
      <c r="H177" s="6"/>
      <c r="I177" s="40"/>
      <c r="J177" s="6"/>
      <c r="K177" s="40"/>
      <c r="L177" s="6"/>
      <c r="M177" s="40"/>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c r="A178" s="40"/>
      <c r="B178" s="6"/>
      <c r="C178" s="6"/>
      <c r="D178" s="6"/>
      <c r="E178" s="6"/>
      <c r="F178" s="6"/>
      <c r="G178" s="6"/>
      <c r="H178" s="6"/>
      <c r="I178" s="40"/>
      <c r="J178" s="6"/>
      <c r="K178" s="40"/>
      <c r="L178" s="6"/>
      <c r="M178" s="40"/>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c r="A179" s="40"/>
      <c r="B179" s="6"/>
      <c r="C179" s="6"/>
      <c r="D179" s="6"/>
      <c r="E179" s="6"/>
      <c r="F179" s="6"/>
      <c r="G179" s="6"/>
      <c r="H179" s="6"/>
      <c r="I179" s="40"/>
      <c r="J179" s="6"/>
      <c r="K179" s="40"/>
      <c r="L179" s="6"/>
      <c r="M179" s="40"/>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c r="A180" s="40"/>
      <c r="B180" s="6"/>
      <c r="C180" s="6"/>
      <c r="D180" s="6"/>
      <c r="E180" s="6"/>
      <c r="F180" s="6"/>
      <c r="G180" s="6"/>
      <c r="H180" s="6"/>
      <c r="I180" s="40"/>
      <c r="J180" s="6"/>
      <c r="K180" s="40"/>
      <c r="L180" s="6"/>
      <c r="M180" s="40"/>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c r="A181" s="40"/>
      <c r="B181" s="6"/>
      <c r="C181" s="6"/>
      <c r="D181" s="6"/>
      <c r="E181" s="6"/>
      <c r="F181" s="6"/>
      <c r="G181" s="6"/>
      <c r="H181" s="6"/>
      <c r="I181" s="40"/>
      <c r="J181" s="6"/>
      <c r="K181" s="40"/>
      <c r="L181" s="6"/>
      <c r="M181" s="40"/>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c r="A182" s="40"/>
      <c r="B182" s="6"/>
      <c r="C182" s="6"/>
      <c r="D182" s="6"/>
      <c r="E182" s="6"/>
      <c r="F182" s="6"/>
      <c r="G182" s="6"/>
      <c r="H182" s="6"/>
      <c r="I182" s="40"/>
      <c r="J182" s="6"/>
      <c r="K182" s="40"/>
      <c r="L182" s="6"/>
      <c r="M182" s="40"/>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c r="A183" s="40"/>
      <c r="B183" s="6"/>
      <c r="C183" s="6"/>
      <c r="D183" s="6"/>
      <c r="E183" s="6"/>
      <c r="F183" s="6"/>
      <c r="G183" s="6"/>
      <c r="H183" s="6"/>
      <c r="I183" s="40"/>
      <c r="J183" s="6"/>
      <c r="K183" s="40"/>
      <c r="L183" s="6"/>
      <c r="M183" s="40"/>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c r="A184" s="40"/>
      <c r="B184" s="6"/>
      <c r="C184" s="6"/>
      <c r="D184" s="6"/>
      <c r="E184" s="6"/>
      <c r="F184" s="6"/>
      <c r="G184" s="6"/>
      <c r="H184" s="6"/>
      <c r="I184" s="40"/>
      <c r="J184" s="6"/>
      <c r="K184" s="40"/>
      <c r="L184" s="6"/>
      <c r="M184" s="40"/>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c r="A185" s="40"/>
      <c r="B185" s="6"/>
      <c r="C185" s="6"/>
      <c r="D185" s="6"/>
      <c r="E185" s="6"/>
      <c r="F185" s="6"/>
      <c r="G185" s="6"/>
      <c r="H185" s="6"/>
      <c r="I185" s="40"/>
      <c r="J185" s="6"/>
      <c r="K185" s="40"/>
      <c r="L185" s="6"/>
      <c r="M185" s="40"/>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c r="A186" s="40"/>
      <c r="B186" s="6"/>
      <c r="C186" s="6"/>
      <c r="D186" s="6"/>
      <c r="E186" s="6"/>
      <c r="F186" s="6"/>
      <c r="G186" s="6"/>
      <c r="H186" s="6"/>
      <c r="I186" s="40"/>
      <c r="J186" s="6"/>
      <c r="K186" s="40"/>
      <c r="L186" s="6"/>
      <c r="M186" s="40"/>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c r="A187" s="40"/>
      <c r="B187" s="6"/>
      <c r="C187" s="6"/>
      <c r="D187" s="6"/>
      <c r="E187" s="6"/>
      <c r="F187" s="6"/>
      <c r="G187" s="6"/>
      <c r="H187" s="6"/>
      <c r="I187" s="40"/>
      <c r="J187" s="6"/>
      <c r="K187" s="40"/>
      <c r="L187" s="6"/>
      <c r="M187" s="40"/>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c r="A188" s="40"/>
      <c r="B188" s="6"/>
      <c r="C188" s="6"/>
      <c r="D188" s="6"/>
      <c r="E188" s="6"/>
      <c r="F188" s="6"/>
      <c r="G188" s="6"/>
      <c r="H188" s="6"/>
      <c r="I188" s="40"/>
      <c r="J188" s="6"/>
      <c r="K188" s="40"/>
      <c r="L188" s="6"/>
      <c r="M188" s="40"/>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c r="A189" s="40"/>
      <c r="B189" s="6"/>
      <c r="C189" s="6"/>
      <c r="D189" s="6"/>
      <c r="E189" s="6"/>
      <c r="F189" s="6"/>
      <c r="G189" s="6"/>
      <c r="H189" s="6"/>
      <c r="I189" s="40"/>
      <c r="J189" s="6"/>
      <c r="K189" s="40"/>
      <c r="L189" s="6"/>
      <c r="M189" s="40"/>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c r="A190" s="40"/>
      <c r="B190" s="6"/>
      <c r="C190" s="6"/>
      <c r="D190" s="6"/>
      <c r="E190" s="6"/>
      <c r="F190" s="6"/>
      <c r="G190" s="6"/>
      <c r="H190" s="6"/>
      <c r="I190" s="40"/>
      <c r="J190" s="6"/>
      <c r="K190" s="40"/>
      <c r="L190" s="6"/>
      <c r="M190" s="40"/>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c r="A191" s="40"/>
      <c r="B191" s="6"/>
      <c r="C191" s="6"/>
      <c r="D191" s="6"/>
      <c r="E191" s="6"/>
      <c r="F191" s="6"/>
      <c r="G191" s="6"/>
      <c r="H191" s="6"/>
      <c r="I191" s="40"/>
      <c r="J191" s="6"/>
      <c r="K191" s="40"/>
      <c r="L191" s="6"/>
      <c r="M191" s="40"/>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c r="A192" s="40"/>
      <c r="B192" s="6"/>
      <c r="C192" s="6"/>
      <c r="D192" s="6"/>
      <c r="E192" s="6"/>
      <c r="F192" s="6"/>
      <c r="G192" s="6"/>
      <c r="H192" s="6"/>
      <c r="I192" s="40"/>
      <c r="J192" s="6"/>
      <c r="K192" s="40"/>
      <c r="L192" s="6"/>
      <c r="M192" s="40"/>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c r="A193" s="40"/>
      <c r="B193" s="6"/>
      <c r="C193" s="6"/>
      <c r="D193" s="6"/>
      <c r="E193" s="6"/>
      <c r="F193" s="6"/>
      <c r="G193" s="6"/>
      <c r="H193" s="6"/>
      <c r="I193" s="40"/>
      <c r="J193" s="6"/>
      <c r="K193" s="40"/>
      <c r="L193" s="6"/>
      <c r="M193" s="40"/>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c r="A194" s="40"/>
      <c r="B194" s="6"/>
      <c r="C194" s="6"/>
      <c r="D194" s="6"/>
      <c r="E194" s="6"/>
      <c r="F194" s="6"/>
      <c r="G194" s="6"/>
      <c r="H194" s="6"/>
      <c r="I194" s="40"/>
      <c r="J194" s="6"/>
      <c r="K194" s="40"/>
      <c r="L194" s="6"/>
      <c r="M194" s="40"/>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c r="A195" s="40"/>
      <c r="B195" s="6"/>
      <c r="C195" s="6"/>
      <c r="D195" s="6"/>
      <c r="E195" s="6"/>
      <c r="F195" s="6"/>
      <c r="G195" s="6"/>
      <c r="H195" s="6"/>
      <c r="I195" s="40"/>
      <c r="J195" s="6"/>
      <c r="K195" s="40"/>
      <c r="L195" s="6"/>
      <c r="M195" s="40"/>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c r="A196" s="40"/>
      <c r="B196" s="6"/>
      <c r="C196" s="6"/>
      <c r="D196" s="6"/>
      <c r="E196" s="6"/>
      <c r="F196" s="6"/>
      <c r="G196" s="6"/>
      <c r="H196" s="6"/>
      <c r="I196" s="40"/>
      <c r="J196" s="6"/>
      <c r="K196" s="40"/>
      <c r="L196" s="6"/>
      <c r="M196" s="40"/>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c r="A197" s="40"/>
      <c r="B197" s="6"/>
      <c r="C197" s="6"/>
      <c r="D197" s="6"/>
      <c r="E197" s="6"/>
      <c r="F197" s="6"/>
      <c r="G197" s="6"/>
      <c r="H197" s="6"/>
      <c r="I197" s="40"/>
      <c r="J197" s="6"/>
      <c r="K197" s="40"/>
      <c r="L197" s="6"/>
      <c r="M197" s="40"/>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c r="A198" s="40"/>
      <c r="B198" s="6"/>
      <c r="C198" s="6"/>
      <c r="D198" s="6"/>
      <c r="E198" s="6"/>
      <c r="F198" s="6"/>
      <c r="G198" s="6"/>
      <c r="H198" s="6"/>
      <c r="I198" s="40"/>
      <c r="J198" s="6"/>
      <c r="K198" s="40"/>
      <c r="L198" s="6"/>
      <c r="M198" s="40"/>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c r="A199" s="40"/>
      <c r="B199" s="6"/>
      <c r="C199" s="6"/>
      <c r="D199" s="6"/>
      <c r="E199" s="6"/>
      <c r="F199" s="6"/>
      <c r="G199" s="6"/>
      <c r="H199" s="6"/>
      <c r="I199" s="40"/>
      <c r="J199" s="6"/>
      <c r="K199" s="40"/>
      <c r="L199" s="6"/>
      <c r="M199" s="40"/>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c r="A200" s="40"/>
      <c r="B200" s="6"/>
      <c r="C200" s="6"/>
      <c r="D200" s="6"/>
      <c r="E200" s="6"/>
      <c r="F200" s="6"/>
      <c r="G200" s="6"/>
      <c r="H200" s="6"/>
      <c r="I200" s="40"/>
      <c r="J200" s="6"/>
      <c r="K200" s="40"/>
      <c r="L200" s="6"/>
      <c r="M200" s="40"/>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c r="A201" s="40"/>
      <c r="B201" s="6"/>
      <c r="C201" s="6"/>
      <c r="D201" s="6"/>
      <c r="E201" s="6"/>
      <c r="F201" s="6"/>
      <c r="G201" s="6"/>
      <c r="H201" s="6"/>
      <c r="I201" s="40"/>
      <c r="J201" s="6"/>
      <c r="K201" s="40"/>
      <c r="L201" s="6"/>
      <c r="M201" s="40"/>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c r="A202" s="40"/>
      <c r="B202" s="6"/>
      <c r="C202" s="6"/>
      <c r="D202" s="6"/>
      <c r="E202" s="6"/>
      <c r="F202" s="6"/>
      <c r="G202" s="6"/>
      <c r="H202" s="6"/>
      <c r="I202" s="40"/>
      <c r="J202" s="6"/>
      <c r="K202" s="40"/>
      <c r="L202" s="6"/>
      <c r="M202" s="40"/>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c r="A203" s="40"/>
      <c r="B203" s="6"/>
      <c r="C203" s="6"/>
      <c r="D203" s="6"/>
      <c r="E203" s="6"/>
      <c r="F203" s="6"/>
      <c r="G203" s="6"/>
      <c r="H203" s="6"/>
      <c r="I203" s="40"/>
      <c r="J203" s="6"/>
      <c r="K203" s="40"/>
      <c r="L203" s="6"/>
      <c r="M203" s="40"/>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c r="A204" s="40"/>
      <c r="B204" s="6"/>
      <c r="C204" s="6"/>
      <c r="D204" s="6"/>
      <c r="E204" s="6"/>
      <c r="F204" s="6"/>
      <c r="G204" s="6"/>
      <c r="H204" s="6"/>
      <c r="I204" s="40"/>
      <c r="J204" s="6"/>
      <c r="K204" s="40"/>
      <c r="L204" s="6"/>
      <c r="M204" s="40"/>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c r="A205" s="40"/>
      <c r="B205" s="6"/>
      <c r="C205" s="6"/>
      <c r="D205" s="6"/>
      <c r="E205" s="6"/>
      <c r="F205" s="6"/>
      <c r="G205" s="6"/>
      <c r="H205" s="6"/>
      <c r="I205" s="40"/>
      <c r="J205" s="6"/>
      <c r="K205" s="40"/>
      <c r="L205" s="6"/>
      <c r="M205" s="40"/>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c r="A206" s="40"/>
      <c r="B206" s="6"/>
      <c r="C206" s="6"/>
      <c r="D206" s="6"/>
      <c r="E206" s="6"/>
      <c r="F206" s="6"/>
      <c r="G206" s="6"/>
      <c r="H206" s="6"/>
      <c r="I206" s="40"/>
      <c r="J206" s="6"/>
      <c r="K206" s="40"/>
      <c r="L206" s="6"/>
      <c r="M206" s="40"/>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c r="A207" s="40"/>
      <c r="B207" s="6"/>
      <c r="C207" s="6"/>
      <c r="D207" s="6"/>
      <c r="E207" s="6"/>
      <c r="F207" s="6"/>
      <c r="G207" s="6"/>
      <c r="H207" s="6"/>
      <c r="I207" s="40"/>
      <c r="J207" s="6"/>
      <c r="K207" s="40"/>
      <c r="L207" s="6"/>
      <c r="M207" s="40"/>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c r="A208" s="40"/>
      <c r="B208" s="6"/>
      <c r="C208" s="6"/>
      <c r="D208" s="6"/>
      <c r="E208" s="6"/>
      <c r="F208" s="6"/>
      <c r="G208" s="6"/>
      <c r="H208" s="6"/>
      <c r="I208" s="40"/>
      <c r="J208" s="6"/>
      <c r="K208" s="40"/>
      <c r="L208" s="6"/>
      <c r="M208" s="40"/>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37">
      <c r="A209" s="40"/>
      <c r="B209" s="6"/>
      <c r="C209" s="6"/>
      <c r="D209" s="6"/>
      <c r="E209" s="6"/>
      <c r="F209" s="6"/>
      <c r="G209" s="6"/>
      <c r="H209" s="6"/>
      <c r="I209" s="40"/>
      <c r="J209" s="6"/>
      <c r="K209" s="40"/>
      <c r="L209" s="6"/>
      <c r="M209" s="40"/>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37">
      <c r="A210" s="40"/>
      <c r="B210" s="6"/>
      <c r="C210" s="6"/>
      <c r="D210" s="6"/>
      <c r="E210" s="6"/>
      <c r="F210" s="6"/>
      <c r="G210" s="6"/>
      <c r="H210" s="6"/>
      <c r="I210" s="40"/>
      <c r="J210" s="6"/>
      <c r="K210" s="40"/>
      <c r="L210" s="6"/>
      <c r="M210" s="40"/>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37">
      <c r="A211" s="40"/>
      <c r="B211" s="6"/>
      <c r="C211" s="6"/>
      <c r="D211" s="6"/>
      <c r="E211" s="6"/>
      <c r="F211" s="6"/>
      <c r="G211" s="6"/>
      <c r="H211" s="6"/>
      <c r="I211" s="40"/>
      <c r="J211" s="6"/>
      <c r="K211" s="40"/>
      <c r="L211" s="6"/>
      <c r="M211" s="40"/>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37">
      <c r="A212" s="40"/>
      <c r="B212" s="6"/>
      <c r="C212" s="6"/>
      <c r="D212" s="6"/>
      <c r="E212" s="6"/>
      <c r="F212" s="6"/>
      <c r="G212" s="6"/>
      <c r="H212" s="6"/>
      <c r="I212" s="40"/>
      <c r="J212" s="6"/>
      <c r="K212" s="40"/>
      <c r="L212" s="6"/>
      <c r="M212" s="40"/>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37">
      <c r="A213" s="40"/>
      <c r="B213" s="6"/>
      <c r="C213" s="6"/>
      <c r="D213" s="6"/>
      <c r="E213" s="6"/>
      <c r="F213" s="6"/>
      <c r="G213" s="6"/>
      <c r="H213" s="6"/>
      <c r="I213" s="40"/>
      <c r="J213" s="6"/>
      <c r="K213" s="40"/>
      <c r="L213" s="6"/>
      <c r="M213" s="40"/>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37">
      <c r="A214" s="40"/>
      <c r="B214" s="6"/>
      <c r="C214" s="6"/>
      <c r="D214" s="6"/>
      <c r="E214" s="6"/>
      <c r="F214" s="6"/>
      <c r="G214" s="6"/>
      <c r="H214" s="6"/>
      <c r="I214" s="40"/>
      <c r="J214" s="6"/>
      <c r="K214" s="40"/>
      <c r="L214" s="6"/>
      <c r="M214" s="40"/>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37">
      <c r="A215" s="40"/>
      <c r="B215" s="6"/>
      <c r="C215" s="6"/>
      <c r="D215" s="6"/>
      <c r="E215" s="6"/>
      <c r="F215" s="6"/>
      <c r="G215" s="6"/>
      <c r="H215" s="6"/>
      <c r="I215" s="40"/>
      <c r="J215" s="6"/>
      <c r="K215" s="40"/>
      <c r="L215" s="6"/>
      <c r="M215" s="40"/>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37">
      <c r="A216" s="40"/>
      <c r="B216" s="6"/>
      <c r="C216" s="6"/>
      <c r="D216" s="6"/>
      <c r="E216" s="6"/>
      <c r="F216" s="6"/>
      <c r="G216" s="6"/>
      <c r="H216" s="6"/>
      <c r="I216" s="40"/>
      <c r="J216" s="6"/>
      <c r="K216" s="40"/>
      <c r="L216" s="6"/>
      <c r="M216" s="40"/>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37">
      <c r="A217" s="40"/>
      <c r="B217" s="6"/>
      <c r="C217" s="6"/>
      <c r="D217" s="6"/>
      <c r="E217" s="6"/>
      <c r="F217" s="6"/>
      <c r="G217" s="6"/>
      <c r="H217" s="6"/>
      <c r="I217" s="40"/>
      <c r="J217" s="6"/>
      <c r="K217" s="40"/>
      <c r="L217" s="6"/>
      <c r="M217" s="40"/>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37">
      <c r="A218" s="40"/>
      <c r="B218" s="6"/>
      <c r="C218" s="6"/>
      <c r="D218" s="6"/>
      <c r="E218" s="6"/>
      <c r="F218" s="6"/>
      <c r="G218" s="6"/>
      <c r="H218" s="6"/>
      <c r="I218" s="40"/>
      <c r="J218" s="6"/>
      <c r="K218" s="40"/>
      <c r="L218" s="6"/>
      <c r="M218" s="40"/>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37">
      <c r="A219" s="40"/>
      <c r="B219" s="6"/>
      <c r="C219" s="6"/>
      <c r="D219" s="6"/>
      <c r="E219" s="6"/>
      <c r="F219" s="6"/>
      <c r="G219" s="6"/>
      <c r="H219" s="6"/>
      <c r="I219" s="40"/>
      <c r="J219" s="6"/>
      <c r="K219" s="40"/>
      <c r="L219" s="6"/>
      <c r="M219" s="40"/>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37">
      <c r="A220" s="40"/>
      <c r="B220" s="6"/>
      <c r="C220" s="6"/>
      <c r="D220" s="6"/>
      <c r="E220" s="6"/>
      <c r="F220" s="6"/>
      <c r="G220" s="6"/>
      <c r="H220" s="6"/>
      <c r="I220" s="40"/>
      <c r="J220" s="6"/>
      <c r="K220" s="40"/>
      <c r="L220" s="6"/>
      <c r="M220" s="40"/>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37">
      <c r="A221" s="40"/>
      <c r="B221" s="6"/>
      <c r="C221" s="6"/>
      <c r="D221" s="6"/>
      <c r="E221" s="6"/>
      <c r="F221" s="6"/>
      <c r="G221" s="6"/>
      <c r="H221" s="6"/>
      <c r="I221" s="40"/>
      <c r="J221" s="6"/>
      <c r="K221" s="40"/>
      <c r="L221" s="6"/>
      <c r="M221" s="40"/>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37">
      <c r="A222" s="40"/>
      <c r="B222" s="6"/>
      <c r="C222" s="6"/>
      <c r="D222" s="6"/>
      <c r="E222" s="6"/>
      <c r="F222" s="6"/>
      <c r="G222" s="6"/>
      <c r="H222" s="6"/>
      <c r="I222" s="40"/>
      <c r="J222" s="6"/>
      <c r="K222" s="40"/>
      <c r="L222" s="6"/>
      <c r="M222" s="40"/>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37">
      <c r="A223" s="40"/>
      <c r="B223" s="6"/>
      <c r="C223" s="6"/>
      <c r="D223" s="6"/>
      <c r="E223" s="6"/>
      <c r="F223" s="6"/>
      <c r="G223" s="6"/>
      <c r="H223" s="6"/>
      <c r="I223" s="40"/>
      <c r="J223" s="6"/>
      <c r="K223" s="40"/>
      <c r="L223" s="6"/>
      <c r="M223" s="40"/>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37">
      <c r="A224" s="40"/>
      <c r="B224" s="6"/>
      <c r="C224" s="6"/>
      <c r="D224" s="6"/>
      <c r="E224" s="6"/>
      <c r="F224" s="6"/>
      <c r="G224" s="6"/>
      <c r="H224" s="6"/>
      <c r="I224" s="40"/>
      <c r="J224" s="6"/>
      <c r="K224" s="40"/>
      <c r="L224" s="6"/>
      <c r="M224" s="40"/>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c r="A225" s="40"/>
      <c r="B225" s="6"/>
      <c r="C225" s="6"/>
      <c r="D225" s="6"/>
      <c r="E225" s="6"/>
      <c r="F225" s="6"/>
      <c r="G225" s="6"/>
      <c r="H225" s="6"/>
      <c r="I225" s="40"/>
      <c r="J225" s="6"/>
      <c r="K225" s="40"/>
      <c r="L225" s="6"/>
      <c r="M225" s="40"/>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c r="A226" s="40"/>
      <c r="B226" s="6"/>
      <c r="C226" s="6"/>
      <c r="D226" s="6"/>
      <c r="E226" s="6"/>
      <c r="F226" s="6"/>
      <c r="G226" s="6"/>
      <c r="H226" s="6"/>
      <c r="I226" s="40"/>
      <c r="J226" s="6"/>
      <c r="K226" s="40"/>
      <c r="L226" s="6"/>
      <c r="M226" s="40"/>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c r="A227" s="40"/>
      <c r="B227" s="6"/>
      <c r="C227" s="6"/>
      <c r="D227" s="6"/>
      <c r="E227" s="6"/>
      <c r="F227" s="6"/>
      <c r="G227" s="6"/>
      <c r="H227" s="6"/>
      <c r="I227" s="40"/>
      <c r="J227" s="6"/>
      <c r="K227" s="40"/>
      <c r="L227" s="6"/>
      <c r="M227" s="40"/>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c r="A228" s="40"/>
      <c r="B228" s="6"/>
      <c r="C228" s="6"/>
      <c r="D228" s="6"/>
      <c r="E228" s="6"/>
      <c r="F228" s="6"/>
      <c r="G228" s="6"/>
      <c r="H228" s="6"/>
      <c r="I228" s="40"/>
      <c r="J228" s="6"/>
      <c r="K228" s="40"/>
      <c r="L228" s="6"/>
      <c r="M228" s="40"/>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c r="A229" s="40"/>
      <c r="B229" s="6"/>
      <c r="C229" s="6"/>
      <c r="D229" s="6"/>
      <c r="E229" s="6"/>
      <c r="F229" s="6"/>
      <c r="G229" s="6"/>
      <c r="H229" s="6"/>
      <c r="I229" s="40"/>
      <c r="J229" s="6"/>
      <c r="K229" s="40"/>
      <c r="L229" s="6"/>
      <c r="M229" s="40"/>
      <c r="N229" s="6"/>
      <c r="O229" s="6"/>
      <c r="P229" s="6"/>
      <c r="Q229" s="6"/>
      <c r="R229" s="6"/>
      <c r="S229" s="6"/>
      <c r="T229" s="6"/>
      <c r="U229" s="6"/>
      <c r="V229" s="6"/>
      <c r="W229" s="6"/>
      <c r="X229" s="6"/>
      <c r="Y229" s="6"/>
      <c r="Z229" s="6"/>
      <c r="AA229" s="6"/>
      <c r="AB229" s="6"/>
      <c r="AC229" s="6"/>
      <c r="AD229" s="6"/>
      <c r="AE229" s="6"/>
      <c r="AF229" s="6"/>
      <c r="AG229" s="6"/>
      <c r="AH229" s="6"/>
      <c r="AI229" s="6"/>
      <c r="AJ229" s="6"/>
      <c r="AK229" s="6"/>
    </row>
    <row r="230" spans="1:37">
      <c r="A230" s="40"/>
      <c r="B230" s="6"/>
      <c r="C230" s="6"/>
      <c r="D230" s="6"/>
      <c r="E230" s="6"/>
      <c r="F230" s="6"/>
      <c r="G230" s="6"/>
      <c r="H230" s="6"/>
      <c r="I230" s="40"/>
      <c r="J230" s="6"/>
      <c r="K230" s="40"/>
      <c r="L230" s="6"/>
      <c r="M230" s="40"/>
      <c r="N230" s="6"/>
      <c r="O230" s="6"/>
      <c r="P230" s="6"/>
      <c r="Q230" s="6"/>
      <c r="R230" s="6"/>
      <c r="S230" s="6"/>
      <c r="T230" s="6"/>
      <c r="U230" s="6"/>
      <c r="V230" s="6"/>
      <c r="W230" s="6"/>
      <c r="X230" s="6"/>
      <c r="Y230" s="6"/>
      <c r="Z230" s="6"/>
      <c r="AA230" s="6"/>
      <c r="AB230" s="6"/>
      <c r="AC230" s="6"/>
      <c r="AD230" s="6"/>
      <c r="AE230" s="6"/>
      <c r="AF230" s="6"/>
      <c r="AG230" s="6"/>
      <c r="AH230" s="6"/>
      <c r="AI230" s="6"/>
      <c r="AJ230" s="6"/>
      <c r="AK230" s="6"/>
    </row>
    <row r="231" spans="1:37">
      <c r="A231" s="40"/>
      <c r="B231" s="6"/>
      <c r="C231" s="6"/>
      <c r="D231" s="6"/>
      <c r="E231" s="6"/>
      <c r="F231" s="6"/>
      <c r="G231" s="6"/>
      <c r="H231" s="6"/>
      <c r="I231" s="40"/>
      <c r="J231" s="6"/>
      <c r="K231" s="40"/>
      <c r="L231" s="6"/>
      <c r="M231" s="40"/>
      <c r="N231" s="6"/>
      <c r="O231" s="6"/>
      <c r="P231" s="6"/>
      <c r="Q231" s="6"/>
      <c r="R231" s="6"/>
      <c r="S231" s="6"/>
      <c r="T231" s="6"/>
      <c r="U231" s="6"/>
      <c r="V231" s="6"/>
      <c r="W231" s="6"/>
      <c r="X231" s="6"/>
      <c r="Y231" s="6"/>
      <c r="Z231" s="6"/>
      <c r="AA231" s="6"/>
      <c r="AB231" s="6"/>
      <c r="AC231" s="6"/>
      <c r="AD231" s="6"/>
      <c r="AE231" s="6"/>
      <c r="AF231" s="6"/>
      <c r="AG231" s="6"/>
      <c r="AH231" s="6"/>
      <c r="AI231" s="6"/>
      <c r="AJ231" s="6"/>
      <c r="AK231" s="6"/>
    </row>
    <row r="232" spans="1:37">
      <c r="A232" s="40"/>
      <c r="B232" s="6"/>
      <c r="C232" s="6"/>
      <c r="D232" s="6"/>
      <c r="E232" s="6"/>
      <c r="F232" s="6"/>
      <c r="G232" s="6"/>
      <c r="H232" s="6"/>
      <c r="I232" s="40"/>
      <c r="J232" s="6"/>
      <c r="K232" s="40"/>
      <c r="L232" s="6"/>
      <c r="M232" s="40"/>
      <c r="N232" s="6"/>
      <c r="O232" s="6"/>
      <c r="P232" s="6"/>
      <c r="Q232" s="6"/>
      <c r="R232" s="6"/>
      <c r="S232" s="6"/>
      <c r="T232" s="6"/>
      <c r="U232" s="6"/>
      <c r="V232" s="6"/>
      <c r="W232" s="6"/>
      <c r="X232" s="6"/>
      <c r="Y232" s="6"/>
      <c r="Z232" s="6"/>
      <c r="AA232" s="6"/>
      <c r="AB232" s="6"/>
      <c r="AC232" s="6"/>
      <c r="AD232" s="6"/>
      <c r="AE232" s="6"/>
      <c r="AF232" s="6"/>
      <c r="AG232" s="6"/>
      <c r="AH232" s="6"/>
      <c r="AI232" s="6"/>
      <c r="AJ232" s="6"/>
      <c r="AK232" s="6"/>
    </row>
    <row r="233" spans="1:37">
      <c r="A233" s="40"/>
      <c r="B233" s="6"/>
      <c r="C233" s="6"/>
      <c r="D233" s="6"/>
      <c r="E233" s="6"/>
      <c r="F233" s="6"/>
      <c r="G233" s="6"/>
      <c r="H233" s="6"/>
      <c r="I233" s="40"/>
      <c r="J233" s="6"/>
      <c r="K233" s="40"/>
      <c r="L233" s="6"/>
      <c r="M233" s="40"/>
      <c r="N233" s="6"/>
      <c r="O233" s="6"/>
      <c r="P233" s="6"/>
      <c r="Q233" s="6"/>
      <c r="R233" s="6"/>
      <c r="S233" s="6"/>
      <c r="T233" s="6"/>
      <c r="U233" s="6"/>
      <c r="V233" s="6"/>
      <c r="W233" s="6"/>
      <c r="X233" s="6"/>
      <c r="Y233" s="6"/>
      <c r="Z233" s="6"/>
      <c r="AA233" s="6"/>
      <c r="AB233" s="6"/>
      <c r="AC233" s="6"/>
      <c r="AD233" s="6"/>
      <c r="AE233" s="6"/>
      <c r="AF233" s="6"/>
      <c r="AG233" s="6"/>
      <c r="AH233" s="6"/>
      <c r="AI233" s="6"/>
      <c r="AJ233" s="6"/>
      <c r="AK233" s="6"/>
    </row>
    <row r="234" spans="1:37">
      <c r="A234" s="40"/>
      <c r="B234" s="6"/>
      <c r="C234" s="6"/>
      <c r="D234" s="6"/>
      <c r="E234" s="6"/>
      <c r="F234" s="6"/>
      <c r="G234" s="6"/>
      <c r="H234" s="6"/>
      <c r="I234" s="40"/>
      <c r="J234" s="6"/>
      <c r="K234" s="40"/>
      <c r="L234" s="6"/>
      <c r="M234" s="40"/>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spans="1:37">
      <c r="A235" s="40"/>
      <c r="B235" s="6"/>
      <c r="C235" s="6"/>
      <c r="D235" s="6"/>
      <c r="E235" s="6"/>
      <c r="F235" s="6"/>
      <c r="G235" s="6"/>
      <c r="H235" s="6"/>
      <c r="I235" s="40"/>
      <c r="J235" s="6"/>
      <c r="K235" s="40"/>
      <c r="L235" s="6"/>
      <c r="M235" s="40"/>
      <c r="N235" s="6"/>
      <c r="O235" s="6"/>
      <c r="P235" s="6"/>
      <c r="Q235" s="6"/>
      <c r="R235" s="6"/>
      <c r="S235" s="6"/>
      <c r="T235" s="6"/>
      <c r="U235" s="6"/>
      <c r="V235" s="6"/>
      <c r="W235" s="6"/>
      <c r="X235" s="6"/>
      <c r="Y235" s="6"/>
      <c r="Z235" s="6"/>
      <c r="AA235" s="6"/>
      <c r="AB235" s="6"/>
      <c r="AC235" s="6"/>
      <c r="AD235" s="6"/>
      <c r="AE235" s="6"/>
      <c r="AF235" s="6"/>
      <c r="AG235" s="6"/>
      <c r="AH235" s="6"/>
      <c r="AI235" s="6"/>
      <c r="AJ235" s="6"/>
      <c r="AK235" s="6"/>
    </row>
    <row r="236" spans="1:37">
      <c r="A236" s="40"/>
      <c r="B236" s="6"/>
      <c r="C236" s="6"/>
      <c r="D236" s="6"/>
      <c r="E236" s="6"/>
      <c r="F236" s="6"/>
      <c r="G236" s="6"/>
      <c r="H236" s="6"/>
      <c r="I236" s="40"/>
      <c r="J236" s="6"/>
      <c r="K236" s="40"/>
      <c r="L236" s="6"/>
      <c r="M236" s="40"/>
      <c r="N236" s="6"/>
      <c r="O236" s="6"/>
      <c r="P236" s="6"/>
      <c r="Q236" s="6"/>
      <c r="R236" s="6"/>
      <c r="S236" s="6"/>
      <c r="T236" s="6"/>
      <c r="U236" s="6"/>
      <c r="V236" s="6"/>
      <c r="W236" s="6"/>
      <c r="X236" s="6"/>
      <c r="Y236" s="6"/>
      <c r="Z236" s="6"/>
      <c r="AA236" s="6"/>
      <c r="AB236" s="6"/>
      <c r="AC236" s="6"/>
      <c r="AD236" s="6"/>
      <c r="AE236" s="6"/>
      <c r="AF236" s="6"/>
      <c r="AG236" s="6"/>
      <c r="AH236" s="6"/>
      <c r="AI236" s="6"/>
      <c r="AJ236" s="6"/>
      <c r="AK236" s="6"/>
    </row>
    <row r="237" spans="1:37">
      <c r="A237" s="40"/>
      <c r="B237" s="6"/>
      <c r="C237" s="6"/>
      <c r="D237" s="6"/>
      <c r="E237" s="6"/>
      <c r="F237" s="6"/>
      <c r="G237" s="6"/>
      <c r="H237" s="6"/>
      <c r="I237" s="40"/>
      <c r="J237" s="6"/>
      <c r="K237" s="40"/>
      <c r="L237" s="6"/>
      <c r="M237" s="40"/>
      <c r="N237" s="6"/>
      <c r="O237" s="6"/>
      <c r="P237" s="6"/>
      <c r="Q237" s="6"/>
      <c r="R237" s="6"/>
      <c r="S237" s="6"/>
      <c r="T237" s="6"/>
      <c r="U237" s="6"/>
      <c r="V237" s="6"/>
      <c r="W237" s="6"/>
      <c r="X237" s="6"/>
      <c r="Y237" s="6"/>
      <c r="Z237" s="6"/>
      <c r="AA237" s="6"/>
      <c r="AB237" s="6"/>
      <c r="AC237" s="6"/>
      <c r="AD237" s="6"/>
      <c r="AE237" s="6"/>
      <c r="AF237" s="6"/>
      <c r="AG237" s="6"/>
      <c r="AH237" s="6"/>
      <c r="AI237" s="6"/>
      <c r="AJ237" s="6"/>
      <c r="AK237" s="6"/>
    </row>
    <row r="238" spans="1:37">
      <c r="A238" s="40"/>
      <c r="B238" s="6"/>
      <c r="C238" s="6"/>
      <c r="D238" s="6"/>
      <c r="E238" s="6"/>
      <c r="F238" s="6"/>
      <c r="G238" s="6"/>
      <c r="H238" s="6"/>
      <c r="I238" s="40"/>
      <c r="J238" s="6"/>
      <c r="K238" s="40"/>
      <c r="L238" s="6"/>
      <c r="M238" s="40"/>
      <c r="N238" s="6"/>
      <c r="O238" s="6"/>
      <c r="P238" s="6"/>
      <c r="Q238" s="6"/>
      <c r="R238" s="6"/>
      <c r="S238" s="6"/>
      <c r="T238" s="6"/>
      <c r="U238" s="6"/>
      <c r="V238" s="6"/>
      <c r="W238" s="6"/>
      <c r="X238" s="6"/>
      <c r="Y238" s="6"/>
      <c r="Z238" s="6"/>
      <c r="AA238" s="6"/>
      <c r="AB238" s="6"/>
      <c r="AC238" s="6"/>
      <c r="AD238" s="6"/>
      <c r="AE238" s="6"/>
      <c r="AF238" s="6"/>
      <c r="AG238" s="6"/>
      <c r="AH238" s="6"/>
      <c r="AI238" s="6"/>
      <c r="AJ238" s="6"/>
      <c r="AK238" s="6"/>
    </row>
    <row r="239" spans="1:37">
      <c r="A239" s="40"/>
      <c r="B239" s="6"/>
      <c r="C239" s="6"/>
      <c r="D239" s="6"/>
      <c r="E239" s="6"/>
      <c r="F239" s="6"/>
      <c r="G239" s="6"/>
      <c r="H239" s="6"/>
      <c r="I239" s="40"/>
      <c r="J239" s="6"/>
      <c r="K239" s="40"/>
      <c r="L239" s="6"/>
      <c r="M239" s="40"/>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row r="240" spans="1:37">
      <c r="A240" s="40"/>
      <c r="B240" s="6"/>
      <c r="C240" s="6"/>
      <c r="D240" s="6"/>
      <c r="E240" s="6"/>
      <c r="F240" s="6"/>
      <c r="G240" s="6"/>
      <c r="H240" s="6"/>
      <c r="I240" s="40"/>
      <c r="J240" s="6"/>
      <c r="K240" s="40"/>
      <c r="L240" s="6"/>
      <c r="M240" s="40"/>
      <c r="N240" s="6"/>
      <c r="O240" s="6"/>
      <c r="P240" s="6"/>
      <c r="Q240" s="6"/>
      <c r="R240" s="6"/>
      <c r="S240" s="6"/>
      <c r="T240" s="6"/>
      <c r="U240" s="6"/>
      <c r="V240" s="6"/>
      <c r="W240" s="6"/>
      <c r="X240" s="6"/>
      <c r="Y240" s="6"/>
      <c r="Z240" s="6"/>
      <c r="AA240" s="6"/>
      <c r="AB240" s="6"/>
      <c r="AC240" s="6"/>
      <c r="AD240" s="6"/>
      <c r="AE240" s="6"/>
      <c r="AF240" s="6"/>
      <c r="AG240" s="6"/>
      <c r="AH240" s="6"/>
      <c r="AI240" s="6"/>
      <c r="AJ240" s="6"/>
      <c r="AK240" s="6"/>
    </row>
    <row r="241" spans="1:37">
      <c r="A241" s="40"/>
      <c r="B241" s="6"/>
      <c r="C241" s="6"/>
      <c r="D241" s="6"/>
      <c r="E241" s="6"/>
      <c r="F241" s="6"/>
      <c r="G241" s="6"/>
      <c r="H241" s="6"/>
      <c r="I241" s="40"/>
      <c r="J241" s="6"/>
      <c r="K241" s="40"/>
      <c r="L241" s="6"/>
      <c r="M241" s="40"/>
      <c r="N241" s="6"/>
      <c r="O241" s="6"/>
      <c r="P241" s="6"/>
      <c r="Q241" s="6"/>
      <c r="R241" s="6"/>
      <c r="S241" s="6"/>
      <c r="T241" s="6"/>
      <c r="U241" s="6"/>
      <c r="V241" s="6"/>
      <c r="W241" s="6"/>
      <c r="X241" s="6"/>
      <c r="Y241" s="6"/>
      <c r="Z241" s="6"/>
      <c r="AA241" s="6"/>
      <c r="AB241" s="6"/>
      <c r="AC241" s="6"/>
      <c r="AD241" s="6"/>
      <c r="AE241" s="6"/>
      <c r="AF241" s="6"/>
      <c r="AG241" s="6"/>
      <c r="AH241" s="6"/>
      <c r="AI241" s="6"/>
      <c r="AJ241" s="6"/>
      <c r="AK241" s="6"/>
    </row>
    <row r="242" spans="1:37">
      <c r="A242" s="40"/>
      <c r="B242" s="6"/>
      <c r="C242" s="6"/>
      <c r="D242" s="6"/>
      <c r="E242" s="6"/>
      <c r="F242" s="6"/>
      <c r="G242" s="6"/>
      <c r="H242" s="6"/>
      <c r="I242" s="40"/>
      <c r="J242" s="6"/>
      <c r="K242" s="40"/>
      <c r="L242" s="6"/>
      <c r="M242" s="40"/>
      <c r="N242" s="6"/>
      <c r="O242" s="6"/>
      <c r="P242" s="6"/>
      <c r="Q242" s="6"/>
      <c r="R242" s="6"/>
      <c r="S242" s="6"/>
      <c r="T242" s="6"/>
      <c r="U242" s="6"/>
      <c r="V242" s="6"/>
      <c r="W242" s="6"/>
      <c r="X242" s="6"/>
      <c r="Y242" s="6"/>
      <c r="Z242" s="6"/>
      <c r="AA242" s="6"/>
      <c r="AB242" s="6"/>
      <c r="AC242" s="6"/>
      <c r="AD242" s="6"/>
      <c r="AE242" s="6"/>
      <c r="AF242" s="6"/>
      <c r="AG242" s="6"/>
      <c r="AH242" s="6"/>
      <c r="AI242" s="6"/>
      <c r="AJ242" s="6"/>
      <c r="AK242" s="6"/>
    </row>
    <row r="243" spans="1:37">
      <c r="A243" s="40"/>
      <c r="B243" s="6"/>
      <c r="C243" s="6"/>
      <c r="D243" s="6"/>
      <c r="E243" s="6"/>
      <c r="F243" s="6"/>
      <c r="G243" s="6"/>
      <c r="H243" s="6"/>
      <c r="I243" s="40"/>
      <c r="J243" s="6"/>
      <c r="K243" s="40"/>
      <c r="L243" s="6"/>
      <c r="M243" s="40"/>
      <c r="N243" s="6"/>
      <c r="O243" s="6"/>
      <c r="P243" s="6"/>
      <c r="Q243" s="6"/>
      <c r="R243" s="6"/>
      <c r="S243" s="6"/>
      <c r="T243" s="6"/>
      <c r="U243" s="6"/>
      <c r="V243" s="6"/>
      <c r="W243" s="6"/>
      <c r="X243" s="6"/>
      <c r="Y243" s="6"/>
      <c r="Z243" s="6"/>
      <c r="AA243" s="6"/>
      <c r="AB243" s="6"/>
      <c r="AC243" s="6"/>
      <c r="AD243" s="6"/>
      <c r="AE243" s="6"/>
      <c r="AF243" s="6"/>
      <c r="AG243" s="6"/>
      <c r="AH243" s="6"/>
      <c r="AI243" s="6"/>
      <c r="AJ243" s="6"/>
      <c r="AK243" s="6"/>
    </row>
    <row r="244" spans="1:37">
      <c r="A244" s="40"/>
      <c r="B244" s="6"/>
      <c r="C244" s="6"/>
      <c r="D244" s="6"/>
      <c r="E244" s="6"/>
      <c r="F244" s="6"/>
      <c r="G244" s="6"/>
      <c r="H244" s="6"/>
      <c r="I244" s="40"/>
      <c r="J244" s="6"/>
      <c r="K244" s="40"/>
      <c r="L244" s="6"/>
      <c r="M244" s="40"/>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row r="245" spans="1:37">
      <c r="A245" s="40"/>
      <c r="B245" s="6"/>
      <c r="C245" s="6"/>
      <c r="D245" s="6"/>
      <c r="E245" s="6"/>
      <c r="F245" s="6"/>
      <c r="G245" s="6"/>
      <c r="H245" s="6"/>
      <c r="I245" s="40"/>
      <c r="J245" s="6"/>
      <c r="K245" s="40"/>
      <c r="L245" s="6"/>
      <c r="M245" s="40"/>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1:37">
      <c r="A246" s="40"/>
      <c r="B246" s="6"/>
      <c r="C246" s="6"/>
      <c r="D246" s="6"/>
      <c r="E246" s="6"/>
      <c r="F246" s="6"/>
      <c r="G246" s="6"/>
      <c r="H246" s="6"/>
      <c r="I246" s="40"/>
      <c r="J246" s="6"/>
      <c r="K246" s="40"/>
      <c r="L246" s="6"/>
      <c r="M246" s="40"/>
      <c r="N246" s="6"/>
      <c r="O246" s="6"/>
      <c r="P246" s="6"/>
      <c r="Q246" s="6"/>
      <c r="R246" s="6"/>
      <c r="S246" s="6"/>
      <c r="T246" s="6"/>
      <c r="U246" s="6"/>
      <c r="V246" s="6"/>
      <c r="W246" s="6"/>
      <c r="X246" s="6"/>
      <c r="Y246" s="6"/>
      <c r="Z246" s="6"/>
      <c r="AA246" s="6"/>
      <c r="AB246" s="6"/>
      <c r="AC246" s="6"/>
      <c r="AD246" s="6"/>
      <c r="AE246" s="6"/>
      <c r="AF246" s="6"/>
      <c r="AG246" s="6"/>
      <c r="AH246" s="6"/>
      <c r="AI246" s="6"/>
      <c r="AJ246" s="6"/>
      <c r="AK246" s="6"/>
    </row>
    <row r="247" spans="1:37">
      <c r="A247" s="40"/>
      <c r="B247" s="6"/>
      <c r="C247" s="6"/>
      <c r="D247" s="6"/>
      <c r="E247" s="6"/>
      <c r="F247" s="6"/>
      <c r="G247" s="6"/>
      <c r="H247" s="6"/>
      <c r="I247" s="40"/>
      <c r="J247" s="6"/>
      <c r="K247" s="40"/>
      <c r="L247" s="6"/>
      <c r="M247" s="40"/>
      <c r="N247" s="6"/>
      <c r="O247" s="6"/>
      <c r="P247" s="6"/>
      <c r="Q247" s="6"/>
      <c r="R247" s="6"/>
      <c r="S247" s="6"/>
      <c r="T247" s="6"/>
      <c r="U247" s="6"/>
      <c r="V247" s="6"/>
      <c r="W247" s="6"/>
      <c r="X247" s="6"/>
      <c r="Y247" s="6"/>
      <c r="Z247" s="6"/>
      <c r="AA247" s="6"/>
      <c r="AB247" s="6"/>
      <c r="AC247" s="6"/>
      <c r="AD247" s="6"/>
      <c r="AE247" s="6"/>
      <c r="AF247" s="6"/>
      <c r="AG247" s="6"/>
      <c r="AH247" s="6"/>
      <c r="AI247" s="6"/>
      <c r="AJ247" s="6"/>
      <c r="AK247" s="6"/>
    </row>
    <row r="248" spans="1:37">
      <c r="A248" s="40"/>
      <c r="B248" s="6"/>
      <c r="C248" s="6"/>
      <c r="D248" s="6"/>
      <c r="E248" s="6"/>
      <c r="F248" s="6"/>
      <c r="G248" s="6"/>
      <c r="H248" s="6"/>
      <c r="I248" s="40"/>
      <c r="J248" s="6"/>
      <c r="K248" s="40"/>
      <c r="L248" s="6"/>
      <c r="M248" s="40"/>
      <c r="N248" s="6"/>
      <c r="O248" s="6"/>
      <c r="P248" s="6"/>
      <c r="Q248" s="6"/>
      <c r="R248" s="6"/>
      <c r="S248" s="6"/>
      <c r="T248" s="6"/>
      <c r="U248" s="6"/>
      <c r="V248" s="6"/>
      <c r="W248" s="6"/>
      <c r="X248" s="6"/>
      <c r="Y248" s="6"/>
      <c r="Z248" s="6"/>
      <c r="AA248" s="6"/>
      <c r="AB248" s="6"/>
      <c r="AC248" s="6"/>
      <c r="AD248" s="6"/>
      <c r="AE248" s="6"/>
      <c r="AF248" s="6"/>
      <c r="AG248" s="6"/>
      <c r="AH248" s="6"/>
      <c r="AI248" s="6"/>
      <c r="AJ248" s="6"/>
      <c r="AK248" s="6"/>
    </row>
    <row r="249" spans="1:37">
      <c r="A249" s="40"/>
      <c r="B249" s="6"/>
      <c r="C249" s="6"/>
      <c r="D249" s="6"/>
      <c r="E249" s="6"/>
      <c r="F249" s="6"/>
      <c r="G249" s="6"/>
      <c r="H249" s="6"/>
      <c r="I249" s="40"/>
      <c r="J249" s="6"/>
      <c r="K249" s="40"/>
      <c r="L249" s="6"/>
      <c r="M249" s="40"/>
      <c r="N249" s="6"/>
      <c r="O249" s="6"/>
      <c r="P249" s="6"/>
      <c r="Q249" s="6"/>
      <c r="R249" s="6"/>
      <c r="S249" s="6"/>
      <c r="T249" s="6"/>
      <c r="U249" s="6"/>
      <c r="V249" s="6"/>
      <c r="W249" s="6"/>
      <c r="X249" s="6"/>
      <c r="Y249" s="6"/>
      <c r="Z249" s="6"/>
      <c r="AA249" s="6"/>
      <c r="AB249" s="6"/>
      <c r="AC249" s="6"/>
      <c r="AD249" s="6"/>
      <c r="AE249" s="6"/>
      <c r="AF249" s="6"/>
      <c r="AG249" s="6"/>
      <c r="AH249" s="6"/>
      <c r="AI249" s="6"/>
      <c r="AJ249" s="6"/>
      <c r="AK249" s="6"/>
    </row>
    <row r="250" spans="1:37">
      <c r="A250" s="40"/>
      <c r="B250" s="6"/>
      <c r="C250" s="6"/>
      <c r="D250" s="6"/>
      <c r="E250" s="6"/>
      <c r="F250" s="6"/>
      <c r="G250" s="6"/>
      <c r="H250" s="6"/>
      <c r="I250" s="40"/>
      <c r="J250" s="6"/>
      <c r="K250" s="40"/>
      <c r="L250" s="6"/>
      <c r="M250" s="40"/>
      <c r="N250" s="6"/>
      <c r="O250" s="6"/>
      <c r="P250" s="6"/>
      <c r="Q250" s="6"/>
      <c r="R250" s="6"/>
      <c r="S250" s="6"/>
      <c r="T250" s="6"/>
      <c r="U250" s="6"/>
      <c r="V250" s="6"/>
      <c r="W250" s="6"/>
      <c r="X250" s="6"/>
      <c r="Y250" s="6"/>
      <c r="Z250" s="6"/>
      <c r="AA250" s="6"/>
      <c r="AB250" s="6"/>
      <c r="AC250" s="6"/>
      <c r="AD250" s="6"/>
      <c r="AE250" s="6"/>
      <c r="AF250" s="6"/>
      <c r="AG250" s="6"/>
      <c r="AH250" s="6"/>
      <c r="AI250" s="6"/>
      <c r="AJ250" s="6"/>
      <c r="AK250" s="6"/>
    </row>
    <row r="251" spans="1:37">
      <c r="A251" s="40"/>
      <c r="B251" s="6"/>
      <c r="C251" s="6"/>
      <c r="D251" s="6"/>
      <c r="E251" s="6"/>
      <c r="F251" s="6"/>
      <c r="G251" s="6"/>
      <c r="H251" s="6"/>
      <c r="I251" s="40"/>
      <c r="J251" s="6"/>
      <c r="K251" s="40"/>
      <c r="L251" s="6"/>
      <c r="M251" s="40"/>
      <c r="N251" s="6"/>
      <c r="O251" s="6"/>
      <c r="P251" s="6"/>
      <c r="Q251" s="6"/>
      <c r="R251" s="6"/>
      <c r="S251" s="6"/>
      <c r="T251" s="6"/>
      <c r="U251" s="6"/>
      <c r="V251" s="6"/>
      <c r="W251" s="6"/>
      <c r="X251" s="6"/>
      <c r="Y251" s="6"/>
      <c r="Z251" s="6"/>
      <c r="AA251" s="6"/>
      <c r="AB251" s="6"/>
      <c r="AC251" s="6"/>
      <c r="AD251" s="6"/>
      <c r="AE251" s="6"/>
      <c r="AF251" s="6"/>
      <c r="AG251" s="6"/>
      <c r="AH251" s="6"/>
      <c r="AI251" s="6"/>
      <c r="AJ251" s="6"/>
      <c r="AK251" s="6"/>
    </row>
    <row r="252" spans="1:37">
      <c r="A252" s="40"/>
      <c r="B252" s="6"/>
      <c r="C252" s="6"/>
      <c r="D252" s="6"/>
      <c r="E252" s="6"/>
      <c r="F252" s="6"/>
      <c r="G252" s="6"/>
      <c r="H252" s="6"/>
      <c r="I252" s="40"/>
      <c r="J252" s="6"/>
      <c r="K252" s="40"/>
      <c r="L252" s="6"/>
      <c r="M252" s="40"/>
      <c r="N252" s="6"/>
      <c r="O252" s="6"/>
      <c r="P252" s="6"/>
      <c r="Q252" s="6"/>
      <c r="R252" s="6"/>
      <c r="S252" s="6"/>
      <c r="T252" s="6"/>
      <c r="U252" s="6"/>
      <c r="V252" s="6"/>
      <c r="W252" s="6"/>
      <c r="X252" s="6"/>
      <c r="Y252" s="6"/>
      <c r="Z252" s="6"/>
      <c r="AA252" s="6"/>
      <c r="AB252" s="6"/>
      <c r="AC252" s="6"/>
      <c r="AD252" s="6"/>
      <c r="AE252" s="6"/>
      <c r="AF252" s="6"/>
      <c r="AG252" s="6"/>
      <c r="AH252" s="6"/>
      <c r="AI252" s="6"/>
      <c r="AJ252" s="6"/>
      <c r="AK252" s="6"/>
    </row>
    <row r="253" spans="1:37">
      <c r="A253" s="40"/>
      <c r="B253" s="6"/>
      <c r="C253" s="6"/>
      <c r="D253" s="6"/>
      <c r="E253" s="6"/>
      <c r="F253" s="6"/>
      <c r="G253" s="6"/>
      <c r="H253" s="6"/>
      <c r="I253" s="40"/>
      <c r="J253" s="6"/>
      <c r="K253" s="40"/>
      <c r="L253" s="6"/>
      <c r="M253" s="40"/>
      <c r="N253" s="6"/>
      <c r="O253" s="6"/>
      <c r="P253" s="6"/>
      <c r="Q253" s="6"/>
      <c r="R253" s="6"/>
      <c r="S253" s="6"/>
      <c r="T253" s="6"/>
      <c r="U253" s="6"/>
      <c r="V253" s="6"/>
      <c r="W253" s="6"/>
      <c r="X253" s="6"/>
      <c r="Y253" s="6"/>
      <c r="Z253" s="6"/>
      <c r="AA253" s="6"/>
      <c r="AB253" s="6"/>
      <c r="AC253" s="6"/>
      <c r="AD253" s="6"/>
      <c r="AE253" s="6"/>
      <c r="AF253" s="6"/>
      <c r="AG253" s="6"/>
      <c r="AH253" s="6"/>
      <c r="AI253" s="6"/>
      <c r="AJ253" s="6"/>
      <c r="AK253" s="6"/>
    </row>
    <row r="254" spans="1:37">
      <c r="A254" s="40"/>
      <c r="B254" s="6"/>
      <c r="C254" s="6"/>
      <c r="D254" s="6"/>
      <c r="E254" s="6"/>
      <c r="F254" s="6"/>
      <c r="G254" s="6"/>
      <c r="H254" s="6"/>
      <c r="I254" s="40"/>
      <c r="J254" s="6"/>
      <c r="K254" s="40"/>
      <c r="L254" s="6"/>
      <c r="M254" s="40"/>
      <c r="N254" s="6"/>
      <c r="O254" s="6"/>
      <c r="P254" s="6"/>
      <c r="Q254" s="6"/>
      <c r="R254" s="6"/>
      <c r="S254" s="6"/>
      <c r="T254" s="6"/>
      <c r="U254" s="6"/>
      <c r="V254" s="6"/>
      <c r="W254" s="6"/>
      <c r="X254" s="6"/>
      <c r="Y254" s="6"/>
      <c r="Z254" s="6"/>
      <c r="AA254" s="6"/>
      <c r="AB254" s="6"/>
      <c r="AC254" s="6"/>
      <c r="AD254" s="6"/>
      <c r="AE254" s="6"/>
      <c r="AF254" s="6"/>
      <c r="AG254" s="6"/>
      <c r="AH254" s="6"/>
      <c r="AI254" s="6"/>
      <c r="AJ254" s="6"/>
      <c r="AK254" s="6"/>
    </row>
    <row r="255" spans="1:37">
      <c r="A255" s="40"/>
      <c r="B255" s="6"/>
      <c r="C255" s="6"/>
      <c r="D255" s="6"/>
      <c r="E255" s="6"/>
      <c r="F255" s="6"/>
      <c r="G255" s="6"/>
      <c r="H255" s="6"/>
      <c r="I255" s="40"/>
      <c r="J255" s="6"/>
      <c r="K255" s="40"/>
      <c r="L255" s="6"/>
      <c r="M255" s="40"/>
      <c r="N255" s="6"/>
      <c r="O255" s="6"/>
      <c r="P255" s="6"/>
      <c r="Q255" s="6"/>
      <c r="R255" s="6"/>
      <c r="S255" s="6"/>
      <c r="T255" s="6"/>
      <c r="U255" s="6"/>
      <c r="V255" s="6"/>
      <c r="W255" s="6"/>
      <c r="X255" s="6"/>
      <c r="Y255" s="6"/>
      <c r="Z255" s="6"/>
      <c r="AA255" s="6"/>
      <c r="AB255" s="6"/>
      <c r="AC255" s="6"/>
      <c r="AD255" s="6"/>
      <c r="AE255" s="6"/>
      <c r="AF255" s="6"/>
      <c r="AG255" s="6"/>
      <c r="AH255" s="6"/>
      <c r="AI255" s="6"/>
      <c r="AJ255" s="6"/>
      <c r="AK255" s="6"/>
    </row>
    <row r="256" spans="1:37">
      <c r="A256" s="40"/>
      <c r="B256" s="6"/>
      <c r="C256" s="6"/>
      <c r="D256" s="6"/>
      <c r="E256" s="6"/>
      <c r="F256" s="6"/>
      <c r="G256" s="6"/>
      <c r="H256" s="6"/>
      <c r="I256" s="40"/>
      <c r="J256" s="6"/>
      <c r="K256" s="40"/>
      <c r="L256" s="6"/>
      <c r="M256" s="40"/>
      <c r="N256" s="6"/>
      <c r="O256" s="6"/>
      <c r="P256" s="6"/>
      <c r="Q256" s="6"/>
      <c r="R256" s="6"/>
      <c r="S256" s="6"/>
      <c r="T256" s="6"/>
      <c r="U256" s="6"/>
      <c r="V256" s="6"/>
      <c r="W256" s="6"/>
      <c r="X256" s="6"/>
      <c r="Y256" s="6"/>
      <c r="Z256" s="6"/>
      <c r="AA256" s="6"/>
      <c r="AB256" s="6"/>
      <c r="AC256" s="6"/>
      <c r="AD256" s="6"/>
      <c r="AE256" s="6"/>
      <c r="AF256" s="6"/>
      <c r="AG256" s="6"/>
      <c r="AH256" s="6"/>
      <c r="AI256" s="6"/>
      <c r="AJ256" s="6"/>
      <c r="AK256" s="6"/>
    </row>
    <row r="257" spans="1:37">
      <c r="A257" s="40"/>
      <c r="B257" s="6"/>
      <c r="C257" s="6"/>
      <c r="D257" s="6"/>
      <c r="E257" s="6"/>
      <c r="F257" s="6"/>
      <c r="G257" s="6"/>
      <c r="H257" s="6"/>
      <c r="I257" s="40"/>
      <c r="J257" s="6"/>
      <c r="K257" s="40"/>
      <c r="L257" s="6"/>
      <c r="M257" s="40"/>
      <c r="N257" s="6"/>
      <c r="O257" s="6"/>
      <c r="P257" s="6"/>
      <c r="Q257" s="6"/>
      <c r="R257" s="6"/>
      <c r="S257" s="6"/>
      <c r="T257" s="6"/>
      <c r="U257" s="6"/>
      <c r="V257" s="6"/>
      <c r="W257" s="6"/>
      <c r="X257" s="6"/>
      <c r="Y257" s="6"/>
      <c r="Z257" s="6"/>
      <c r="AA257" s="6"/>
      <c r="AB257" s="6"/>
      <c r="AC257" s="6"/>
      <c r="AD257" s="6"/>
      <c r="AE257" s="6"/>
      <c r="AF257" s="6"/>
      <c r="AG257" s="6"/>
      <c r="AH257" s="6"/>
      <c r="AI257" s="6"/>
      <c r="AJ257" s="6"/>
      <c r="AK257" s="6"/>
    </row>
    <row r="258" spans="1:37">
      <c r="A258" s="40"/>
      <c r="B258" s="6"/>
      <c r="C258" s="6"/>
      <c r="D258" s="6"/>
      <c r="E258" s="6"/>
      <c r="F258" s="6"/>
      <c r="G258" s="6"/>
      <c r="H258" s="6"/>
      <c r="I258" s="40"/>
      <c r="J258" s="6"/>
      <c r="K258" s="40"/>
      <c r="L258" s="6"/>
      <c r="M258" s="40"/>
      <c r="N258" s="6"/>
      <c r="O258" s="6"/>
      <c r="P258" s="6"/>
      <c r="Q258" s="6"/>
      <c r="R258" s="6"/>
      <c r="S258" s="6"/>
      <c r="T258" s="6"/>
      <c r="U258" s="6"/>
      <c r="V258" s="6"/>
      <c r="W258" s="6"/>
      <c r="X258" s="6"/>
      <c r="Y258" s="6"/>
      <c r="Z258" s="6"/>
      <c r="AA258" s="6"/>
      <c r="AB258" s="6"/>
      <c r="AC258" s="6"/>
      <c r="AD258" s="6"/>
      <c r="AE258" s="6"/>
      <c r="AF258" s="6"/>
      <c r="AG258" s="6"/>
      <c r="AH258" s="6"/>
      <c r="AI258" s="6"/>
      <c r="AJ258" s="6"/>
      <c r="AK258" s="6"/>
    </row>
    <row r="259" spans="1:37">
      <c r="A259" s="40"/>
      <c r="B259" s="6"/>
      <c r="C259" s="6"/>
      <c r="D259" s="6"/>
      <c r="E259" s="6"/>
      <c r="F259" s="6"/>
      <c r="G259" s="6"/>
      <c r="H259" s="6"/>
      <c r="I259" s="40"/>
      <c r="J259" s="6"/>
      <c r="K259" s="40"/>
      <c r="L259" s="6"/>
      <c r="M259" s="40"/>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1:37">
      <c r="A260" s="40"/>
      <c r="B260" s="6"/>
      <c r="C260" s="6"/>
      <c r="D260" s="6"/>
      <c r="E260" s="6"/>
      <c r="F260" s="6"/>
      <c r="G260" s="6"/>
      <c r="H260" s="6"/>
      <c r="I260" s="40"/>
      <c r="J260" s="6"/>
      <c r="K260" s="40"/>
      <c r="L260" s="6"/>
      <c r="M260" s="40"/>
      <c r="N260" s="6"/>
      <c r="O260" s="6"/>
      <c r="P260" s="6"/>
      <c r="Q260" s="6"/>
      <c r="R260" s="6"/>
      <c r="S260" s="6"/>
      <c r="T260" s="6"/>
      <c r="U260" s="6"/>
      <c r="V260" s="6"/>
      <c r="W260" s="6"/>
      <c r="X260" s="6"/>
      <c r="Y260" s="6"/>
      <c r="Z260" s="6"/>
      <c r="AA260" s="6"/>
      <c r="AB260" s="6"/>
      <c r="AC260" s="6"/>
      <c r="AD260" s="6"/>
      <c r="AE260" s="6"/>
      <c r="AF260" s="6"/>
      <c r="AG260" s="6"/>
      <c r="AH260" s="6"/>
      <c r="AI260" s="6"/>
      <c r="AJ260" s="6"/>
      <c r="AK260" s="6"/>
    </row>
    <row r="261" spans="1:37">
      <c r="A261" s="40"/>
      <c r="B261" s="6"/>
      <c r="C261" s="6"/>
      <c r="D261" s="6"/>
      <c r="E261" s="6"/>
      <c r="F261" s="6"/>
      <c r="G261" s="6"/>
      <c r="H261" s="6"/>
      <c r="I261" s="40"/>
      <c r="J261" s="6"/>
      <c r="K261" s="40"/>
      <c r="L261" s="6"/>
      <c r="M261" s="40"/>
      <c r="N261" s="6"/>
      <c r="O261" s="6"/>
      <c r="P261" s="6"/>
      <c r="Q261" s="6"/>
      <c r="R261" s="6"/>
      <c r="S261" s="6"/>
      <c r="T261" s="6"/>
      <c r="U261" s="6"/>
      <c r="V261" s="6"/>
      <c r="W261" s="6"/>
      <c r="X261" s="6"/>
      <c r="Y261" s="6"/>
      <c r="Z261" s="6"/>
      <c r="AA261" s="6"/>
      <c r="AB261" s="6"/>
      <c r="AC261" s="6"/>
      <c r="AD261" s="6"/>
      <c r="AE261" s="6"/>
      <c r="AF261" s="6"/>
      <c r="AG261" s="6"/>
      <c r="AH261" s="6"/>
      <c r="AI261" s="6"/>
      <c r="AJ261" s="6"/>
      <c r="AK261" s="6"/>
    </row>
    <row r="262" spans="1:37">
      <c r="A262" s="40"/>
      <c r="B262" s="6"/>
      <c r="C262" s="6"/>
      <c r="D262" s="6"/>
      <c r="E262" s="6"/>
      <c r="F262" s="6"/>
      <c r="G262" s="6"/>
      <c r="H262" s="6"/>
      <c r="I262" s="40"/>
      <c r="J262" s="6"/>
      <c r="K262" s="40"/>
      <c r="L262" s="6"/>
      <c r="M262" s="40"/>
      <c r="N262" s="6"/>
      <c r="O262" s="6"/>
      <c r="P262" s="6"/>
      <c r="Q262" s="6"/>
      <c r="R262" s="6"/>
      <c r="S262" s="6"/>
      <c r="T262" s="6"/>
      <c r="U262" s="6"/>
      <c r="V262" s="6"/>
      <c r="W262" s="6"/>
      <c r="X262" s="6"/>
      <c r="Y262" s="6"/>
      <c r="Z262" s="6"/>
      <c r="AA262" s="6"/>
      <c r="AB262" s="6"/>
      <c r="AC262" s="6"/>
      <c r="AD262" s="6"/>
      <c r="AE262" s="6"/>
      <c r="AF262" s="6"/>
      <c r="AG262" s="6"/>
      <c r="AH262" s="6"/>
      <c r="AI262" s="6"/>
      <c r="AJ262" s="6"/>
      <c r="AK262" s="6"/>
    </row>
    <row r="263" spans="1:37">
      <c r="A263" s="40"/>
      <c r="B263" s="6"/>
      <c r="C263" s="6"/>
      <c r="D263" s="6"/>
      <c r="E263" s="6"/>
      <c r="F263" s="6"/>
      <c r="G263" s="6"/>
      <c r="H263" s="6"/>
      <c r="I263" s="40"/>
      <c r="J263" s="6"/>
      <c r="K263" s="40"/>
      <c r="L263" s="6"/>
      <c r="M263" s="40"/>
      <c r="N263" s="6"/>
      <c r="O263" s="6"/>
      <c r="P263" s="6"/>
      <c r="Q263" s="6"/>
      <c r="R263" s="6"/>
      <c r="S263" s="6"/>
      <c r="T263" s="6"/>
      <c r="U263" s="6"/>
      <c r="V263" s="6"/>
      <c r="W263" s="6"/>
      <c r="X263" s="6"/>
      <c r="Y263" s="6"/>
      <c r="Z263" s="6"/>
      <c r="AA263" s="6"/>
      <c r="AB263" s="6"/>
      <c r="AC263" s="6"/>
      <c r="AD263" s="6"/>
      <c r="AE263" s="6"/>
      <c r="AF263" s="6"/>
      <c r="AG263" s="6"/>
      <c r="AH263" s="6"/>
      <c r="AI263" s="6"/>
      <c r="AJ263" s="6"/>
      <c r="AK263" s="6"/>
    </row>
    <row r="264" spans="1:37">
      <c r="A264" s="40"/>
      <c r="B264" s="6"/>
      <c r="C264" s="6"/>
      <c r="D264" s="6"/>
      <c r="E264" s="6"/>
      <c r="F264" s="6"/>
      <c r="G264" s="6"/>
      <c r="H264" s="6"/>
      <c r="I264" s="40"/>
      <c r="J264" s="6"/>
      <c r="K264" s="40"/>
      <c r="L264" s="6"/>
      <c r="M264" s="40"/>
      <c r="N264" s="6"/>
      <c r="O264" s="6"/>
      <c r="P264" s="6"/>
      <c r="Q264" s="6"/>
      <c r="R264" s="6"/>
      <c r="S264" s="6"/>
      <c r="T264" s="6"/>
      <c r="U264" s="6"/>
      <c r="V264" s="6"/>
      <c r="W264" s="6"/>
      <c r="X264" s="6"/>
      <c r="Y264" s="6"/>
      <c r="Z264" s="6"/>
      <c r="AA264" s="6"/>
      <c r="AB264" s="6"/>
      <c r="AC264" s="6"/>
      <c r="AD264" s="6"/>
      <c r="AE264" s="6"/>
      <c r="AF264" s="6"/>
      <c r="AG264" s="6"/>
      <c r="AH264" s="6"/>
      <c r="AI264" s="6"/>
      <c r="AJ264" s="6"/>
      <c r="AK264" s="6"/>
    </row>
    <row r="265" spans="1:37">
      <c r="A265" s="40"/>
      <c r="B265" s="6"/>
      <c r="C265" s="6"/>
      <c r="D265" s="6"/>
      <c r="E265" s="6"/>
      <c r="F265" s="6"/>
      <c r="G265" s="6"/>
      <c r="H265" s="6"/>
      <c r="I265" s="40"/>
      <c r="J265" s="6"/>
      <c r="K265" s="40"/>
      <c r="L265" s="6"/>
      <c r="M265" s="40"/>
      <c r="N265" s="6"/>
      <c r="O265" s="6"/>
      <c r="P265" s="6"/>
      <c r="Q265" s="6"/>
      <c r="R265" s="6"/>
      <c r="S265" s="6"/>
      <c r="T265" s="6"/>
      <c r="U265" s="6"/>
      <c r="V265" s="6"/>
      <c r="W265" s="6"/>
      <c r="X265" s="6"/>
      <c r="Y265" s="6"/>
      <c r="Z265" s="6"/>
      <c r="AA265" s="6"/>
      <c r="AB265" s="6"/>
      <c r="AC265" s="6"/>
      <c r="AD265" s="6"/>
      <c r="AE265" s="6"/>
      <c r="AF265" s="6"/>
      <c r="AG265" s="6"/>
      <c r="AH265" s="6"/>
      <c r="AI265" s="6"/>
      <c r="AJ265" s="6"/>
      <c r="AK265" s="6"/>
    </row>
    <row r="266" spans="1:37">
      <c r="A266" s="40"/>
      <c r="B266" s="6"/>
      <c r="C266" s="6"/>
      <c r="D266" s="6"/>
      <c r="E266" s="6"/>
      <c r="F266" s="6"/>
      <c r="G266" s="6"/>
      <c r="H266" s="6"/>
      <c r="I266" s="40"/>
      <c r="J266" s="6"/>
      <c r="K266" s="40"/>
      <c r="L266" s="6"/>
      <c r="M266" s="40"/>
      <c r="N266" s="6"/>
      <c r="O266" s="6"/>
      <c r="P266" s="6"/>
      <c r="Q266" s="6"/>
      <c r="R266" s="6"/>
      <c r="S266" s="6"/>
      <c r="T266" s="6"/>
      <c r="U266" s="6"/>
      <c r="V266" s="6"/>
      <c r="W266" s="6"/>
      <c r="X266" s="6"/>
      <c r="Y266" s="6"/>
      <c r="Z266" s="6"/>
      <c r="AA266" s="6"/>
      <c r="AB266" s="6"/>
      <c r="AC266" s="6"/>
      <c r="AD266" s="6"/>
      <c r="AE266" s="6"/>
      <c r="AF266" s="6"/>
      <c r="AG266" s="6"/>
      <c r="AH266" s="6"/>
      <c r="AI266" s="6"/>
      <c r="AJ266" s="6"/>
      <c r="AK266" s="6"/>
    </row>
    <row r="267" spans="1:37">
      <c r="A267" s="40"/>
      <c r="B267" s="6"/>
      <c r="C267" s="6"/>
      <c r="D267" s="6"/>
      <c r="E267" s="6"/>
      <c r="F267" s="6"/>
      <c r="G267" s="6"/>
      <c r="H267" s="6"/>
      <c r="I267" s="40"/>
      <c r="J267" s="6"/>
      <c r="K267" s="40"/>
      <c r="L267" s="6"/>
      <c r="M267" s="40"/>
      <c r="N267" s="6"/>
      <c r="O267" s="6"/>
      <c r="P267" s="6"/>
      <c r="Q267" s="6"/>
      <c r="R267" s="6"/>
      <c r="S267" s="6"/>
      <c r="T267" s="6"/>
      <c r="U267" s="6"/>
      <c r="V267" s="6"/>
      <c r="W267" s="6"/>
      <c r="X267" s="6"/>
      <c r="Y267" s="6"/>
      <c r="Z267" s="6"/>
      <c r="AA267" s="6"/>
      <c r="AB267" s="6"/>
      <c r="AC267" s="6"/>
      <c r="AD267" s="6"/>
      <c r="AE267" s="6"/>
      <c r="AF267" s="6"/>
      <c r="AG267" s="6"/>
      <c r="AH267" s="6"/>
      <c r="AI267" s="6"/>
      <c r="AJ267" s="6"/>
      <c r="AK267" s="6"/>
    </row>
    <row r="268" spans="1:37">
      <c r="A268" s="40"/>
      <c r="B268" s="6"/>
      <c r="C268" s="6"/>
      <c r="D268" s="6"/>
      <c r="E268" s="6"/>
      <c r="F268" s="6"/>
      <c r="G268" s="6"/>
      <c r="H268" s="6"/>
      <c r="I268" s="40"/>
      <c r="J268" s="6"/>
      <c r="K268" s="40"/>
      <c r="L268" s="6"/>
      <c r="M268" s="40"/>
      <c r="N268" s="6"/>
      <c r="O268" s="6"/>
      <c r="P268" s="6"/>
      <c r="Q268" s="6"/>
      <c r="R268" s="6"/>
      <c r="S268" s="6"/>
      <c r="T268" s="6"/>
      <c r="U268" s="6"/>
      <c r="V268" s="6"/>
      <c r="W268" s="6"/>
      <c r="X268" s="6"/>
      <c r="Y268" s="6"/>
      <c r="Z268" s="6"/>
      <c r="AA268" s="6"/>
      <c r="AB268" s="6"/>
      <c r="AC268" s="6"/>
      <c r="AD268" s="6"/>
      <c r="AE268" s="6"/>
      <c r="AF268" s="6"/>
      <c r="AG268" s="6"/>
      <c r="AH268" s="6"/>
      <c r="AI268" s="6"/>
      <c r="AJ268" s="6"/>
      <c r="AK268" s="6"/>
    </row>
    <row r="269" spans="1:37">
      <c r="A269" s="40"/>
      <c r="B269" s="6"/>
      <c r="C269" s="6"/>
      <c r="D269" s="6"/>
      <c r="E269" s="6"/>
      <c r="F269" s="6"/>
      <c r="G269" s="6"/>
      <c r="H269" s="6"/>
      <c r="I269" s="40"/>
      <c r="J269" s="6"/>
      <c r="K269" s="40"/>
      <c r="L269" s="6"/>
      <c r="M269" s="40"/>
      <c r="N269" s="6"/>
      <c r="O269" s="6"/>
      <c r="P269" s="6"/>
      <c r="Q269" s="6"/>
      <c r="R269" s="6"/>
      <c r="S269" s="6"/>
      <c r="T269" s="6"/>
      <c r="U269" s="6"/>
      <c r="V269" s="6"/>
      <c r="W269" s="6"/>
      <c r="X269" s="6"/>
      <c r="Y269" s="6"/>
      <c r="Z269" s="6"/>
      <c r="AA269" s="6"/>
      <c r="AB269" s="6"/>
      <c r="AC269" s="6"/>
      <c r="AD269" s="6"/>
      <c r="AE269" s="6"/>
      <c r="AF269" s="6"/>
      <c r="AG269" s="6"/>
      <c r="AH269" s="6"/>
      <c r="AI269" s="6"/>
      <c r="AJ269" s="6"/>
      <c r="AK269" s="6"/>
    </row>
    <row r="270" spans="1:37">
      <c r="A270" s="40"/>
      <c r="B270" s="6"/>
      <c r="C270" s="6"/>
      <c r="D270" s="6"/>
      <c r="E270" s="6"/>
      <c r="F270" s="6"/>
      <c r="G270" s="6"/>
      <c r="H270" s="6"/>
      <c r="I270" s="40"/>
      <c r="J270" s="6"/>
      <c r="K270" s="40"/>
      <c r="L270" s="6"/>
      <c r="M270" s="40"/>
      <c r="N270" s="6"/>
      <c r="O270" s="6"/>
      <c r="P270" s="6"/>
      <c r="Q270" s="6"/>
      <c r="R270" s="6"/>
      <c r="S270" s="6"/>
      <c r="T270" s="6"/>
      <c r="U270" s="6"/>
      <c r="V270" s="6"/>
      <c r="W270" s="6"/>
      <c r="X270" s="6"/>
      <c r="Y270" s="6"/>
      <c r="Z270" s="6"/>
      <c r="AA270" s="6"/>
      <c r="AB270" s="6"/>
      <c r="AC270" s="6"/>
      <c r="AD270" s="6"/>
      <c r="AE270" s="6"/>
      <c r="AF270" s="6"/>
      <c r="AG270" s="6"/>
      <c r="AH270" s="6"/>
      <c r="AI270" s="6"/>
      <c r="AJ270" s="6"/>
      <c r="AK270" s="6"/>
    </row>
    <row r="271" spans="1:37">
      <c r="A271" s="40"/>
      <c r="B271" s="6"/>
      <c r="C271" s="6"/>
      <c r="D271" s="6"/>
      <c r="E271" s="6"/>
      <c r="F271" s="6"/>
      <c r="G271" s="6"/>
      <c r="H271" s="6"/>
      <c r="I271" s="40"/>
      <c r="J271" s="6"/>
      <c r="K271" s="40"/>
      <c r="L271" s="6"/>
      <c r="M271" s="40"/>
      <c r="N271" s="6"/>
      <c r="O271" s="6"/>
      <c r="P271" s="6"/>
      <c r="Q271" s="6"/>
      <c r="R271" s="6"/>
      <c r="S271" s="6"/>
      <c r="T271" s="6"/>
      <c r="U271" s="6"/>
      <c r="V271" s="6"/>
      <c r="W271" s="6"/>
      <c r="X271" s="6"/>
      <c r="Y271" s="6"/>
      <c r="Z271" s="6"/>
      <c r="AA271" s="6"/>
      <c r="AB271" s="6"/>
      <c r="AC271" s="6"/>
      <c r="AD271" s="6"/>
      <c r="AE271" s="6"/>
      <c r="AF271" s="6"/>
      <c r="AG271" s="6"/>
      <c r="AH271" s="6"/>
      <c r="AI271" s="6"/>
      <c r="AJ271" s="6"/>
      <c r="AK271" s="6"/>
    </row>
    <row r="272" spans="1:37">
      <c r="A272" s="40"/>
      <c r="B272" s="6"/>
      <c r="C272" s="6"/>
      <c r="D272" s="6"/>
      <c r="E272" s="6"/>
      <c r="F272" s="6"/>
      <c r="G272" s="6"/>
      <c r="H272" s="6"/>
      <c r="I272" s="40"/>
      <c r="J272" s="6"/>
      <c r="K272" s="40"/>
      <c r="L272" s="6"/>
      <c r="M272" s="40"/>
      <c r="N272" s="6"/>
      <c r="O272" s="6"/>
      <c r="P272" s="6"/>
      <c r="Q272" s="6"/>
      <c r="R272" s="6"/>
      <c r="S272" s="6"/>
      <c r="T272" s="6"/>
      <c r="U272" s="6"/>
      <c r="V272" s="6"/>
      <c r="W272" s="6"/>
      <c r="X272" s="6"/>
      <c r="Y272" s="6"/>
      <c r="Z272" s="6"/>
      <c r="AA272" s="6"/>
      <c r="AB272" s="6"/>
      <c r="AC272" s="6"/>
      <c r="AD272" s="6"/>
      <c r="AE272" s="6"/>
      <c r="AF272" s="6"/>
      <c r="AG272" s="6"/>
      <c r="AH272" s="6"/>
      <c r="AI272" s="6"/>
      <c r="AJ272" s="6"/>
      <c r="AK272" s="6"/>
    </row>
    <row r="273" spans="1:37">
      <c r="A273" s="40"/>
      <c r="B273" s="6"/>
      <c r="C273" s="6"/>
      <c r="D273" s="6"/>
      <c r="E273" s="6"/>
      <c r="F273" s="6"/>
      <c r="G273" s="6"/>
      <c r="H273" s="6"/>
      <c r="I273" s="40"/>
      <c r="J273" s="6"/>
      <c r="K273" s="40"/>
      <c r="L273" s="6"/>
      <c r="M273" s="40"/>
      <c r="N273" s="6"/>
      <c r="O273" s="6"/>
      <c r="P273" s="6"/>
      <c r="Q273" s="6"/>
      <c r="R273" s="6"/>
      <c r="S273" s="6"/>
      <c r="T273" s="6"/>
      <c r="U273" s="6"/>
      <c r="V273" s="6"/>
      <c r="W273" s="6"/>
      <c r="X273" s="6"/>
      <c r="Y273" s="6"/>
      <c r="Z273" s="6"/>
      <c r="AA273" s="6"/>
      <c r="AB273" s="6"/>
      <c r="AC273" s="6"/>
      <c r="AD273" s="6"/>
      <c r="AE273" s="6"/>
      <c r="AF273" s="6"/>
      <c r="AG273" s="6"/>
      <c r="AH273" s="6"/>
      <c r="AI273" s="6"/>
      <c r="AJ273" s="6"/>
      <c r="AK273" s="6"/>
    </row>
    <row r="274" spans="1:37">
      <c r="A274" s="40"/>
      <c r="B274" s="6"/>
      <c r="C274" s="6"/>
      <c r="D274" s="6"/>
      <c r="E274" s="6"/>
      <c r="F274" s="6"/>
      <c r="G274" s="6"/>
      <c r="H274" s="6"/>
      <c r="I274" s="40"/>
      <c r="J274" s="6"/>
      <c r="K274" s="40"/>
      <c r="L274" s="6"/>
      <c r="M274" s="40"/>
      <c r="N274" s="6"/>
      <c r="O274" s="6"/>
      <c r="P274" s="6"/>
      <c r="Q274" s="6"/>
      <c r="R274" s="6"/>
      <c r="S274" s="6"/>
      <c r="T274" s="6"/>
      <c r="U274" s="6"/>
      <c r="V274" s="6"/>
      <c r="W274" s="6"/>
      <c r="X274" s="6"/>
      <c r="Y274" s="6"/>
      <c r="Z274" s="6"/>
      <c r="AA274" s="6"/>
      <c r="AB274" s="6"/>
      <c r="AC274" s="6"/>
      <c r="AD274" s="6"/>
      <c r="AE274" s="6"/>
      <c r="AF274" s="6"/>
      <c r="AG274" s="6"/>
      <c r="AH274" s="6"/>
      <c r="AI274" s="6"/>
      <c r="AJ274" s="6"/>
      <c r="AK274" s="6"/>
    </row>
    <row r="275" spans="1:37">
      <c r="A275" s="40"/>
      <c r="B275" s="6"/>
      <c r="C275" s="6"/>
      <c r="D275" s="6"/>
      <c r="E275" s="6"/>
      <c r="F275" s="6"/>
      <c r="G275" s="6"/>
      <c r="H275" s="6"/>
      <c r="I275" s="40"/>
      <c r="J275" s="6"/>
      <c r="K275" s="40"/>
      <c r="L275" s="6"/>
      <c r="M275" s="40"/>
      <c r="N275" s="6"/>
      <c r="O275" s="6"/>
      <c r="P275" s="6"/>
      <c r="Q275" s="6"/>
      <c r="R275" s="6"/>
      <c r="S275" s="6"/>
      <c r="T275" s="6"/>
      <c r="U275" s="6"/>
      <c r="V275" s="6"/>
      <c r="W275" s="6"/>
      <c r="X275" s="6"/>
      <c r="Y275" s="6"/>
      <c r="Z275" s="6"/>
      <c r="AA275" s="6"/>
      <c r="AB275" s="6"/>
      <c r="AC275" s="6"/>
      <c r="AD275" s="6"/>
      <c r="AE275" s="6"/>
      <c r="AF275" s="6"/>
      <c r="AG275" s="6"/>
      <c r="AH275" s="6"/>
      <c r="AI275" s="6"/>
      <c r="AJ275" s="6"/>
      <c r="AK275" s="6"/>
    </row>
    <row r="276" spans="1:37">
      <c r="A276" s="40"/>
      <c r="B276" s="6"/>
      <c r="C276" s="6"/>
      <c r="D276" s="6"/>
      <c r="E276" s="6"/>
      <c r="F276" s="6"/>
      <c r="G276" s="6"/>
      <c r="H276" s="6"/>
      <c r="I276" s="40"/>
      <c r="J276" s="6"/>
      <c r="K276" s="40"/>
      <c r="L276" s="6"/>
      <c r="M276" s="40"/>
      <c r="N276" s="6"/>
      <c r="O276" s="6"/>
      <c r="P276" s="6"/>
      <c r="Q276" s="6"/>
      <c r="R276" s="6"/>
      <c r="S276" s="6"/>
      <c r="T276" s="6"/>
      <c r="U276" s="6"/>
      <c r="V276" s="6"/>
      <c r="W276" s="6"/>
      <c r="X276" s="6"/>
      <c r="Y276" s="6"/>
      <c r="Z276" s="6"/>
      <c r="AA276" s="6"/>
      <c r="AB276" s="6"/>
      <c r="AC276" s="6"/>
      <c r="AD276" s="6"/>
      <c r="AE276" s="6"/>
      <c r="AF276" s="6"/>
      <c r="AG276" s="6"/>
      <c r="AH276" s="6"/>
      <c r="AI276" s="6"/>
      <c r="AJ276" s="6"/>
      <c r="AK276" s="6"/>
    </row>
    <row r="277" spans="1:37">
      <c r="A277" s="40"/>
      <c r="B277" s="6"/>
      <c r="C277" s="6"/>
      <c r="D277" s="6"/>
      <c r="E277" s="6"/>
      <c r="F277" s="6"/>
      <c r="G277" s="6"/>
      <c r="H277" s="6"/>
      <c r="I277" s="40"/>
      <c r="J277" s="6"/>
      <c r="K277" s="40"/>
      <c r="L277" s="6"/>
      <c r="M277" s="40"/>
      <c r="N277" s="6"/>
      <c r="O277" s="6"/>
      <c r="P277" s="6"/>
      <c r="Q277" s="6"/>
      <c r="R277" s="6"/>
      <c r="S277" s="6"/>
      <c r="T277" s="6"/>
      <c r="U277" s="6"/>
      <c r="V277" s="6"/>
      <c r="W277" s="6"/>
      <c r="X277" s="6"/>
      <c r="Y277" s="6"/>
      <c r="Z277" s="6"/>
      <c r="AA277" s="6"/>
      <c r="AB277" s="6"/>
      <c r="AC277" s="6"/>
      <c r="AD277" s="6"/>
      <c r="AE277" s="6"/>
      <c r="AF277" s="6"/>
      <c r="AG277" s="6"/>
      <c r="AH277" s="6"/>
      <c r="AI277" s="6"/>
      <c r="AJ277" s="6"/>
      <c r="AK277" s="6"/>
    </row>
    <row r="278" spans="1:37">
      <c r="A278" s="40"/>
      <c r="B278" s="6"/>
      <c r="C278" s="6"/>
      <c r="D278" s="6"/>
      <c r="E278" s="6"/>
      <c r="F278" s="6"/>
      <c r="G278" s="6"/>
      <c r="H278" s="6"/>
      <c r="I278" s="40"/>
      <c r="J278" s="6"/>
      <c r="K278" s="40"/>
      <c r="L278" s="6"/>
      <c r="M278" s="40"/>
      <c r="N278" s="6"/>
      <c r="O278" s="6"/>
      <c r="P278" s="6"/>
      <c r="Q278" s="6"/>
      <c r="R278" s="6"/>
      <c r="S278" s="6"/>
      <c r="T278" s="6"/>
      <c r="U278" s="6"/>
      <c r="V278" s="6"/>
      <c r="W278" s="6"/>
      <c r="X278" s="6"/>
      <c r="Y278" s="6"/>
      <c r="Z278" s="6"/>
      <c r="AA278" s="6"/>
      <c r="AB278" s="6"/>
      <c r="AC278" s="6"/>
      <c r="AD278" s="6"/>
      <c r="AE278" s="6"/>
      <c r="AF278" s="6"/>
      <c r="AG278" s="6"/>
      <c r="AH278" s="6"/>
      <c r="AI278" s="6"/>
      <c r="AJ278" s="6"/>
      <c r="AK278" s="6"/>
    </row>
    <row r="279" spans="1:37">
      <c r="A279" s="40"/>
      <c r="B279" s="6"/>
      <c r="C279" s="6"/>
      <c r="D279" s="6"/>
      <c r="E279" s="6"/>
      <c r="F279" s="6"/>
      <c r="G279" s="6"/>
      <c r="H279" s="6"/>
      <c r="I279" s="40"/>
      <c r="J279" s="6"/>
      <c r="K279" s="40"/>
      <c r="L279" s="6"/>
      <c r="M279" s="40"/>
      <c r="N279" s="6"/>
      <c r="O279" s="6"/>
      <c r="P279" s="6"/>
      <c r="Q279" s="6"/>
      <c r="R279" s="6"/>
      <c r="S279" s="6"/>
      <c r="T279" s="6"/>
      <c r="U279" s="6"/>
      <c r="V279" s="6"/>
      <c r="W279" s="6"/>
      <c r="X279" s="6"/>
      <c r="Y279" s="6"/>
      <c r="Z279" s="6"/>
      <c r="AA279" s="6"/>
      <c r="AB279" s="6"/>
      <c r="AC279" s="6"/>
      <c r="AD279" s="6"/>
      <c r="AE279" s="6"/>
      <c r="AF279" s="6"/>
      <c r="AG279" s="6"/>
      <c r="AH279" s="6"/>
      <c r="AI279" s="6"/>
      <c r="AJ279" s="6"/>
      <c r="AK279" s="6"/>
    </row>
    <row r="280" spans="1:37">
      <c r="A280" s="40"/>
      <c r="B280" s="6"/>
      <c r="C280" s="6"/>
      <c r="D280" s="6"/>
      <c r="E280" s="6"/>
      <c r="F280" s="6"/>
      <c r="G280" s="6"/>
      <c r="H280" s="6"/>
      <c r="I280" s="40"/>
      <c r="J280" s="6"/>
      <c r="K280" s="40"/>
      <c r="L280" s="6"/>
      <c r="M280" s="40"/>
      <c r="N280" s="6"/>
      <c r="O280" s="6"/>
      <c r="P280" s="6"/>
      <c r="Q280" s="6"/>
      <c r="R280" s="6"/>
      <c r="S280" s="6"/>
      <c r="T280" s="6"/>
      <c r="U280" s="6"/>
      <c r="V280" s="6"/>
      <c r="W280" s="6"/>
      <c r="X280" s="6"/>
      <c r="Y280" s="6"/>
      <c r="Z280" s="6"/>
      <c r="AA280" s="6"/>
      <c r="AB280" s="6"/>
      <c r="AC280" s="6"/>
      <c r="AD280" s="6"/>
      <c r="AE280" s="6"/>
      <c r="AF280" s="6"/>
      <c r="AG280" s="6"/>
      <c r="AH280" s="6"/>
      <c r="AI280" s="6"/>
      <c r="AJ280" s="6"/>
      <c r="AK280" s="6"/>
    </row>
    <row r="281" spans="1:37">
      <c r="A281" s="40"/>
      <c r="B281" s="6"/>
      <c r="C281" s="6"/>
      <c r="D281" s="6"/>
      <c r="E281" s="6"/>
      <c r="F281" s="6"/>
      <c r="G281" s="6"/>
      <c r="H281" s="6"/>
      <c r="I281" s="40"/>
      <c r="J281" s="6"/>
      <c r="K281" s="40"/>
      <c r="L281" s="6"/>
      <c r="M281" s="40"/>
      <c r="N281" s="6"/>
      <c r="O281" s="6"/>
      <c r="P281" s="6"/>
      <c r="Q281" s="6"/>
      <c r="R281" s="6"/>
      <c r="S281" s="6"/>
      <c r="T281" s="6"/>
      <c r="U281" s="6"/>
      <c r="V281" s="6"/>
      <c r="W281" s="6"/>
      <c r="X281" s="6"/>
      <c r="Y281" s="6"/>
      <c r="Z281" s="6"/>
      <c r="AA281" s="6"/>
      <c r="AB281" s="6"/>
      <c r="AC281" s="6"/>
      <c r="AD281" s="6"/>
      <c r="AE281" s="6"/>
      <c r="AF281" s="6"/>
      <c r="AG281" s="6"/>
      <c r="AH281" s="6"/>
      <c r="AI281" s="6"/>
      <c r="AJ281" s="6"/>
      <c r="AK281" s="6"/>
    </row>
    <row r="282" spans="1:37">
      <c r="A282" s="40"/>
      <c r="B282" s="6"/>
      <c r="C282" s="6"/>
      <c r="D282" s="6"/>
      <c r="E282" s="6"/>
      <c r="F282" s="6"/>
      <c r="G282" s="6"/>
      <c r="H282" s="6"/>
      <c r="I282" s="40"/>
      <c r="J282" s="6"/>
      <c r="K282" s="40"/>
      <c r="L282" s="6"/>
      <c r="M282" s="40"/>
      <c r="N282" s="6"/>
      <c r="O282" s="6"/>
      <c r="P282" s="6"/>
      <c r="Q282" s="6"/>
      <c r="R282" s="6"/>
      <c r="S282" s="6"/>
      <c r="T282" s="6"/>
      <c r="U282" s="6"/>
      <c r="V282" s="6"/>
      <c r="W282" s="6"/>
      <c r="X282" s="6"/>
      <c r="Y282" s="6"/>
      <c r="Z282" s="6"/>
      <c r="AA282" s="6"/>
      <c r="AB282" s="6"/>
      <c r="AC282" s="6"/>
      <c r="AD282" s="6"/>
      <c r="AE282" s="6"/>
      <c r="AF282" s="6"/>
      <c r="AG282" s="6"/>
      <c r="AH282" s="6"/>
      <c r="AI282" s="6"/>
      <c r="AJ282" s="6"/>
      <c r="AK282" s="6"/>
    </row>
    <row r="283" spans="1:37">
      <c r="A283" s="40"/>
      <c r="B283" s="6"/>
      <c r="C283" s="6"/>
      <c r="D283" s="6"/>
      <c r="E283" s="6"/>
      <c r="F283" s="6"/>
      <c r="G283" s="6"/>
      <c r="H283" s="6"/>
      <c r="I283" s="40"/>
      <c r="J283" s="6"/>
      <c r="K283" s="40"/>
      <c r="L283" s="6"/>
      <c r="M283" s="40"/>
      <c r="N283" s="6"/>
      <c r="O283" s="6"/>
      <c r="P283" s="6"/>
      <c r="Q283" s="6"/>
      <c r="R283" s="6"/>
      <c r="S283" s="6"/>
      <c r="T283" s="6"/>
      <c r="U283" s="6"/>
      <c r="V283" s="6"/>
      <c r="W283" s="6"/>
      <c r="X283" s="6"/>
      <c r="Y283" s="6"/>
      <c r="Z283" s="6"/>
      <c r="AA283" s="6"/>
      <c r="AB283" s="6"/>
      <c r="AC283" s="6"/>
      <c r="AD283" s="6"/>
      <c r="AE283" s="6"/>
      <c r="AF283" s="6"/>
      <c r="AG283" s="6"/>
      <c r="AH283" s="6"/>
      <c r="AI283" s="6"/>
      <c r="AJ283" s="6"/>
      <c r="AK283" s="6"/>
    </row>
    <row r="284" spans="1:37">
      <c r="A284" s="40"/>
      <c r="B284" s="6"/>
      <c r="C284" s="6"/>
      <c r="D284" s="6"/>
      <c r="E284" s="6"/>
      <c r="F284" s="6"/>
      <c r="G284" s="6"/>
      <c r="H284" s="6"/>
      <c r="I284" s="40"/>
      <c r="J284" s="6"/>
      <c r="K284" s="40"/>
      <c r="L284" s="6"/>
      <c r="M284" s="40"/>
      <c r="N284" s="6"/>
      <c r="O284" s="6"/>
      <c r="P284" s="6"/>
      <c r="Q284" s="6"/>
      <c r="R284" s="6"/>
      <c r="S284" s="6"/>
      <c r="T284" s="6"/>
      <c r="U284" s="6"/>
      <c r="V284" s="6"/>
      <c r="W284" s="6"/>
      <c r="X284" s="6"/>
      <c r="Y284" s="6"/>
      <c r="Z284" s="6"/>
      <c r="AA284" s="6"/>
      <c r="AB284" s="6"/>
      <c r="AC284" s="6"/>
      <c r="AD284" s="6"/>
      <c r="AE284" s="6"/>
      <c r="AF284" s="6"/>
      <c r="AG284" s="6"/>
      <c r="AH284" s="6"/>
      <c r="AI284" s="6"/>
      <c r="AJ284" s="6"/>
      <c r="AK284" s="6"/>
    </row>
    <row r="285" spans="1:37">
      <c r="A285" s="40"/>
      <c r="B285" s="6"/>
      <c r="C285" s="6"/>
      <c r="D285" s="6"/>
      <c r="E285" s="6"/>
      <c r="F285" s="6"/>
      <c r="G285" s="6"/>
      <c r="H285" s="6"/>
      <c r="I285" s="40"/>
      <c r="J285" s="6"/>
      <c r="K285" s="40"/>
      <c r="L285" s="6"/>
      <c r="M285" s="40"/>
      <c r="N285" s="6"/>
      <c r="O285" s="6"/>
      <c r="P285" s="6"/>
      <c r="Q285" s="6"/>
      <c r="R285" s="6"/>
      <c r="S285" s="6"/>
      <c r="T285" s="6"/>
      <c r="U285" s="6"/>
      <c r="V285" s="6"/>
      <c r="W285" s="6"/>
      <c r="X285" s="6"/>
      <c r="Y285" s="6"/>
      <c r="Z285" s="6"/>
      <c r="AA285" s="6"/>
      <c r="AB285" s="6"/>
      <c r="AC285" s="6"/>
      <c r="AD285" s="6"/>
      <c r="AE285" s="6"/>
      <c r="AF285" s="6"/>
      <c r="AG285" s="6"/>
      <c r="AH285" s="6"/>
      <c r="AI285" s="6"/>
      <c r="AJ285" s="6"/>
      <c r="AK285" s="6"/>
    </row>
    <row r="286" spans="1:37">
      <c r="A286" s="40"/>
      <c r="B286" s="6"/>
      <c r="C286" s="6"/>
      <c r="D286" s="6"/>
      <c r="E286" s="6"/>
      <c r="F286" s="6"/>
      <c r="G286" s="6"/>
      <c r="H286" s="6"/>
      <c r="I286" s="40"/>
      <c r="J286" s="6"/>
      <c r="K286" s="40"/>
      <c r="L286" s="6"/>
      <c r="M286" s="40"/>
      <c r="N286" s="6"/>
      <c r="O286" s="6"/>
      <c r="P286" s="6"/>
      <c r="Q286" s="6"/>
      <c r="R286" s="6"/>
      <c r="S286" s="6"/>
      <c r="T286" s="6"/>
      <c r="U286" s="6"/>
      <c r="V286" s="6"/>
      <c r="W286" s="6"/>
      <c r="X286" s="6"/>
      <c r="Y286" s="6"/>
      <c r="Z286" s="6"/>
      <c r="AA286" s="6"/>
      <c r="AB286" s="6"/>
      <c r="AC286" s="6"/>
      <c r="AD286" s="6"/>
      <c r="AE286" s="6"/>
      <c r="AF286" s="6"/>
      <c r="AG286" s="6"/>
      <c r="AH286" s="6"/>
      <c r="AI286" s="6"/>
      <c r="AJ286" s="6"/>
      <c r="AK286" s="6"/>
    </row>
    <row r="287" spans="1:37">
      <c r="A287" s="40"/>
      <c r="B287" s="6"/>
      <c r="C287" s="6"/>
      <c r="D287" s="6"/>
      <c r="E287" s="6"/>
      <c r="F287" s="6"/>
      <c r="G287" s="6"/>
      <c r="H287" s="6"/>
      <c r="I287" s="40"/>
      <c r="J287" s="6"/>
      <c r="K287" s="40"/>
      <c r="L287" s="6"/>
      <c r="M287" s="40"/>
      <c r="N287" s="6"/>
      <c r="O287" s="6"/>
      <c r="P287" s="6"/>
      <c r="Q287" s="6"/>
      <c r="R287" s="6"/>
      <c r="S287" s="6"/>
      <c r="T287" s="6"/>
      <c r="U287" s="6"/>
      <c r="V287" s="6"/>
      <c r="W287" s="6"/>
      <c r="X287" s="6"/>
      <c r="Y287" s="6"/>
      <c r="Z287" s="6"/>
      <c r="AA287" s="6"/>
      <c r="AB287" s="6"/>
      <c r="AC287" s="6"/>
      <c r="AD287" s="6"/>
      <c r="AE287" s="6"/>
      <c r="AF287" s="6"/>
      <c r="AG287" s="6"/>
      <c r="AH287" s="6"/>
      <c r="AI287" s="6"/>
      <c r="AJ287" s="6"/>
      <c r="AK287" s="6"/>
    </row>
    <row r="288" spans="1:37">
      <c r="A288" s="40"/>
      <c r="B288" s="6"/>
      <c r="C288" s="6"/>
      <c r="D288" s="6"/>
      <c r="E288" s="6"/>
      <c r="F288" s="6"/>
      <c r="G288" s="6"/>
      <c r="H288" s="6"/>
      <c r="I288" s="40"/>
      <c r="J288" s="6"/>
      <c r="K288" s="40"/>
      <c r="L288" s="6"/>
      <c r="M288" s="40"/>
      <c r="N288" s="6"/>
      <c r="O288" s="6"/>
      <c r="P288" s="6"/>
      <c r="Q288" s="6"/>
      <c r="R288" s="6"/>
      <c r="S288" s="6"/>
      <c r="T288" s="6"/>
      <c r="U288" s="6"/>
      <c r="V288" s="6"/>
      <c r="W288" s="6"/>
      <c r="X288" s="6"/>
      <c r="Y288" s="6"/>
      <c r="Z288" s="6"/>
      <c r="AA288" s="6"/>
      <c r="AB288" s="6"/>
      <c r="AC288" s="6"/>
      <c r="AD288" s="6"/>
      <c r="AE288" s="6"/>
      <c r="AF288" s="6"/>
      <c r="AG288" s="6"/>
      <c r="AH288" s="6"/>
      <c r="AI288" s="6"/>
      <c r="AJ288" s="6"/>
      <c r="AK288" s="6"/>
    </row>
    <row r="289" spans="1:37">
      <c r="A289" s="40"/>
      <c r="B289" s="6"/>
      <c r="C289" s="6"/>
      <c r="D289" s="6"/>
      <c r="E289" s="6"/>
      <c r="F289" s="6"/>
      <c r="G289" s="6"/>
      <c r="H289" s="6"/>
      <c r="I289" s="40"/>
      <c r="J289" s="6"/>
      <c r="K289" s="40"/>
      <c r="L289" s="6"/>
      <c r="M289" s="40"/>
      <c r="N289" s="6"/>
      <c r="O289" s="6"/>
      <c r="P289" s="6"/>
      <c r="Q289" s="6"/>
      <c r="R289" s="6"/>
      <c r="S289" s="6"/>
      <c r="T289" s="6"/>
      <c r="U289" s="6"/>
      <c r="V289" s="6"/>
      <c r="W289" s="6"/>
      <c r="X289" s="6"/>
      <c r="Y289" s="6"/>
      <c r="Z289" s="6"/>
      <c r="AA289" s="6"/>
      <c r="AB289" s="6"/>
      <c r="AC289" s="6"/>
      <c r="AD289" s="6"/>
      <c r="AE289" s="6"/>
      <c r="AF289" s="6"/>
      <c r="AG289" s="6"/>
      <c r="AH289" s="6"/>
      <c r="AI289" s="6"/>
      <c r="AJ289" s="6"/>
      <c r="AK289" s="6"/>
    </row>
    <row r="290" spans="1:37">
      <c r="A290" s="40"/>
      <c r="B290" s="6"/>
      <c r="C290" s="6"/>
      <c r="D290" s="6"/>
      <c r="E290" s="6"/>
      <c r="F290" s="6"/>
      <c r="G290" s="6"/>
      <c r="H290" s="6"/>
      <c r="I290" s="40"/>
      <c r="J290" s="6"/>
      <c r="K290" s="40"/>
      <c r="L290" s="6"/>
      <c r="M290" s="40"/>
      <c r="N290" s="6"/>
      <c r="O290" s="6"/>
      <c r="P290" s="6"/>
      <c r="Q290" s="6"/>
      <c r="R290" s="6"/>
      <c r="S290" s="6"/>
      <c r="T290" s="6"/>
      <c r="U290" s="6"/>
      <c r="V290" s="6"/>
      <c r="W290" s="6"/>
      <c r="X290" s="6"/>
      <c r="Y290" s="6"/>
      <c r="Z290" s="6"/>
      <c r="AA290" s="6"/>
      <c r="AB290" s="6"/>
      <c r="AC290" s="6"/>
      <c r="AD290" s="6"/>
      <c r="AE290" s="6"/>
      <c r="AF290" s="6"/>
      <c r="AG290" s="6"/>
      <c r="AH290" s="6"/>
      <c r="AI290" s="6"/>
      <c r="AJ290" s="6"/>
      <c r="AK290" s="6"/>
    </row>
    <row r="291" spans="1:37">
      <c r="A291" s="40"/>
      <c r="B291" s="6"/>
      <c r="C291" s="6"/>
      <c r="D291" s="6"/>
      <c r="E291" s="6"/>
      <c r="F291" s="6"/>
      <c r="G291" s="6"/>
      <c r="H291" s="6"/>
      <c r="I291" s="40"/>
      <c r="J291" s="6"/>
      <c r="K291" s="40"/>
      <c r="L291" s="6"/>
      <c r="M291" s="40"/>
      <c r="N291" s="6"/>
      <c r="O291" s="6"/>
      <c r="P291" s="6"/>
      <c r="Q291" s="6"/>
      <c r="R291" s="6"/>
      <c r="S291" s="6"/>
      <c r="T291" s="6"/>
      <c r="U291" s="6"/>
      <c r="V291" s="6"/>
      <c r="W291" s="6"/>
      <c r="X291" s="6"/>
      <c r="Y291" s="6"/>
      <c r="Z291" s="6"/>
      <c r="AA291" s="6"/>
      <c r="AB291" s="6"/>
      <c r="AC291" s="6"/>
      <c r="AD291" s="6"/>
      <c r="AE291" s="6"/>
      <c r="AF291" s="6"/>
      <c r="AG291" s="6"/>
      <c r="AH291" s="6"/>
      <c r="AI291" s="6"/>
      <c r="AJ291" s="6"/>
      <c r="AK291" s="6"/>
    </row>
    <row r="292" spans="1:37">
      <c r="A292" s="40"/>
      <c r="B292" s="6"/>
      <c r="C292" s="6"/>
      <c r="D292" s="6"/>
      <c r="E292" s="6"/>
      <c r="F292" s="6"/>
      <c r="G292" s="6"/>
      <c r="H292" s="6"/>
      <c r="I292" s="40"/>
      <c r="J292" s="6"/>
      <c r="K292" s="40"/>
      <c r="L292" s="6"/>
      <c r="M292" s="40"/>
      <c r="N292" s="6"/>
      <c r="O292" s="6"/>
      <c r="P292" s="6"/>
      <c r="Q292" s="6"/>
      <c r="R292" s="6"/>
      <c r="S292" s="6"/>
      <c r="T292" s="6"/>
      <c r="U292" s="6"/>
      <c r="V292" s="6"/>
      <c r="W292" s="6"/>
      <c r="X292" s="6"/>
      <c r="Y292" s="6"/>
      <c r="Z292" s="6"/>
      <c r="AA292" s="6"/>
      <c r="AB292" s="6"/>
      <c r="AC292" s="6"/>
      <c r="AD292" s="6"/>
      <c r="AE292" s="6"/>
      <c r="AF292" s="6"/>
      <c r="AG292" s="6"/>
      <c r="AH292" s="6"/>
      <c r="AI292" s="6"/>
      <c r="AJ292" s="6"/>
      <c r="AK292" s="6"/>
    </row>
    <row r="293" spans="1:37">
      <c r="A293" s="40"/>
      <c r="B293" s="6"/>
      <c r="C293" s="6"/>
      <c r="D293" s="6"/>
      <c r="E293" s="6"/>
      <c r="F293" s="6"/>
      <c r="G293" s="6"/>
      <c r="H293" s="6"/>
      <c r="I293" s="40"/>
      <c r="J293" s="6"/>
      <c r="K293" s="40"/>
      <c r="L293" s="6"/>
      <c r="M293" s="40"/>
      <c r="N293" s="6"/>
      <c r="O293" s="6"/>
      <c r="P293" s="6"/>
      <c r="Q293" s="6"/>
      <c r="R293" s="6"/>
      <c r="S293" s="6"/>
      <c r="T293" s="6"/>
      <c r="U293" s="6"/>
      <c r="V293" s="6"/>
      <c r="W293" s="6"/>
      <c r="X293" s="6"/>
      <c r="Y293" s="6"/>
      <c r="Z293" s="6"/>
      <c r="AA293" s="6"/>
      <c r="AB293" s="6"/>
      <c r="AC293" s="6"/>
      <c r="AD293" s="6"/>
      <c r="AE293" s="6"/>
      <c r="AF293" s="6"/>
      <c r="AG293" s="6"/>
      <c r="AH293" s="6"/>
      <c r="AI293" s="6"/>
      <c r="AJ293" s="6"/>
      <c r="AK293" s="6"/>
    </row>
    <row r="294" spans="1:37">
      <c r="A294" s="40"/>
      <c r="B294" s="6"/>
      <c r="C294" s="6"/>
      <c r="D294" s="6"/>
      <c r="E294" s="6"/>
      <c r="F294" s="6"/>
      <c r="G294" s="6"/>
      <c r="H294" s="6"/>
      <c r="I294" s="40"/>
      <c r="J294" s="6"/>
      <c r="K294" s="40"/>
      <c r="L294" s="6"/>
      <c r="M294" s="40"/>
      <c r="N294" s="6"/>
      <c r="O294" s="6"/>
      <c r="P294" s="6"/>
      <c r="Q294" s="6"/>
      <c r="R294" s="6"/>
      <c r="S294" s="6"/>
      <c r="T294" s="6"/>
      <c r="U294" s="6"/>
      <c r="V294" s="6"/>
      <c r="W294" s="6"/>
      <c r="X294" s="6"/>
      <c r="Y294" s="6"/>
      <c r="Z294" s="6"/>
      <c r="AA294" s="6"/>
      <c r="AB294" s="6"/>
      <c r="AC294" s="6"/>
      <c r="AD294" s="6"/>
      <c r="AE294" s="6"/>
      <c r="AF294" s="6"/>
      <c r="AG294" s="6"/>
      <c r="AH294" s="6"/>
      <c r="AI294" s="6"/>
      <c r="AJ294" s="6"/>
      <c r="AK294" s="6"/>
    </row>
    <row r="295" spans="1:37">
      <c r="A295" s="40"/>
      <c r="B295" s="6"/>
      <c r="C295" s="6"/>
      <c r="D295" s="6"/>
      <c r="E295" s="6"/>
      <c r="F295" s="6"/>
      <c r="G295" s="6"/>
      <c r="H295" s="6"/>
      <c r="I295" s="40"/>
      <c r="J295" s="6"/>
      <c r="K295" s="40"/>
      <c r="L295" s="6"/>
      <c r="M295" s="40"/>
      <c r="N295" s="6"/>
      <c r="O295" s="6"/>
      <c r="P295" s="6"/>
      <c r="Q295" s="6"/>
      <c r="R295" s="6"/>
      <c r="S295" s="6"/>
      <c r="T295" s="6"/>
      <c r="U295" s="6"/>
      <c r="V295" s="6"/>
      <c r="W295" s="6"/>
      <c r="X295" s="6"/>
      <c r="Y295" s="6"/>
      <c r="Z295" s="6"/>
      <c r="AA295" s="6"/>
      <c r="AB295" s="6"/>
      <c r="AC295" s="6"/>
      <c r="AD295" s="6"/>
      <c r="AE295" s="6"/>
      <c r="AF295" s="6"/>
      <c r="AG295" s="6"/>
      <c r="AH295" s="6"/>
      <c r="AI295" s="6"/>
      <c r="AJ295" s="6"/>
      <c r="AK295" s="6"/>
    </row>
    <row r="296" spans="1:37">
      <c r="A296" s="40"/>
      <c r="B296" s="6"/>
      <c r="C296" s="6"/>
      <c r="D296" s="6"/>
      <c r="E296" s="6"/>
      <c r="F296" s="6"/>
      <c r="G296" s="6"/>
      <c r="H296" s="6"/>
      <c r="I296" s="40"/>
      <c r="J296" s="6"/>
      <c r="K296" s="40"/>
      <c r="L296" s="6"/>
      <c r="M296" s="40"/>
      <c r="N296" s="6"/>
      <c r="O296" s="6"/>
      <c r="P296" s="6"/>
      <c r="Q296" s="6"/>
      <c r="R296" s="6"/>
      <c r="S296" s="6"/>
      <c r="T296" s="6"/>
      <c r="U296" s="6"/>
      <c r="V296" s="6"/>
      <c r="W296" s="6"/>
      <c r="X296" s="6"/>
      <c r="Y296" s="6"/>
      <c r="Z296" s="6"/>
      <c r="AA296" s="6"/>
      <c r="AB296" s="6"/>
      <c r="AC296" s="6"/>
      <c r="AD296" s="6"/>
      <c r="AE296" s="6"/>
      <c r="AF296" s="6"/>
      <c r="AG296" s="6"/>
      <c r="AH296" s="6"/>
      <c r="AI296" s="6"/>
      <c r="AJ296" s="6"/>
      <c r="AK296" s="6"/>
    </row>
    <row r="297" spans="1:37">
      <c r="A297" s="40"/>
      <c r="B297" s="6"/>
      <c r="C297" s="6"/>
      <c r="D297" s="6"/>
      <c r="E297" s="6"/>
      <c r="F297" s="6"/>
      <c r="G297" s="6"/>
      <c r="H297" s="6"/>
      <c r="I297" s="40"/>
      <c r="J297" s="6"/>
      <c r="K297" s="40"/>
      <c r="L297" s="6"/>
      <c r="M297" s="40"/>
      <c r="N297" s="6"/>
      <c r="O297" s="6"/>
      <c r="P297" s="6"/>
      <c r="Q297" s="6"/>
      <c r="R297" s="6"/>
      <c r="S297" s="6"/>
      <c r="T297" s="6"/>
      <c r="U297" s="6"/>
      <c r="V297" s="6"/>
      <c r="W297" s="6"/>
      <c r="X297" s="6"/>
      <c r="Y297" s="6"/>
      <c r="Z297" s="6"/>
      <c r="AA297" s="6"/>
      <c r="AB297" s="6"/>
      <c r="AC297" s="6"/>
      <c r="AD297" s="6"/>
      <c r="AE297" s="6"/>
      <c r="AF297" s="6"/>
      <c r="AG297" s="6"/>
      <c r="AH297" s="6"/>
      <c r="AI297" s="6"/>
      <c r="AJ297" s="6"/>
      <c r="AK297" s="6"/>
    </row>
    <row r="298" spans="1:37">
      <c r="A298" s="40"/>
      <c r="B298" s="6"/>
      <c r="C298" s="6"/>
      <c r="D298" s="6"/>
      <c r="E298" s="6"/>
      <c r="F298" s="6"/>
      <c r="G298" s="6"/>
      <c r="H298" s="6"/>
      <c r="I298" s="40"/>
      <c r="J298" s="6"/>
      <c r="K298" s="40"/>
      <c r="L298" s="6"/>
      <c r="M298" s="40"/>
      <c r="N298" s="6"/>
      <c r="O298" s="6"/>
      <c r="P298" s="6"/>
      <c r="Q298" s="6"/>
      <c r="R298" s="6"/>
      <c r="S298" s="6"/>
      <c r="T298" s="6"/>
      <c r="U298" s="6"/>
      <c r="V298" s="6"/>
      <c r="W298" s="6"/>
      <c r="X298" s="6"/>
      <c r="Y298" s="6"/>
      <c r="Z298" s="6"/>
      <c r="AA298" s="6"/>
      <c r="AB298" s="6"/>
      <c r="AC298" s="6"/>
      <c r="AD298" s="6"/>
      <c r="AE298" s="6"/>
      <c r="AF298" s="6"/>
      <c r="AG298" s="6"/>
      <c r="AH298" s="6"/>
      <c r="AI298" s="6"/>
      <c r="AJ298" s="6"/>
      <c r="AK298" s="6"/>
    </row>
    <row r="299" spans="1:37">
      <c r="A299" s="40"/>
      <c r="B299" s="6"/>
      <c r="C299" s="6"/>
      <c r="D299" s="6"/>
      <c r="E299" s="6"/>
      <c r="F299" s="6"/>
      <c r="G299" s="6"/>
      <c r="H299" s="6"/>
      <c r="I299" s="40"/>
      <c r="J299" s="6"/>
      <c r="K299" s="40"/>
      <c r="L299" s="6"/>
      <c r="M299" s="40"/>
      <c r="N299" s="6"/>
      <c r="O299" s="6"/>
      <c r="P299" s="6"/>
      <c r="Q299" s="6"/>
      <c r="R299" s="6"/>
      <c r="S299" s="6"/>
      <c r="T299" s="6"/>
      <c r="U299" s="6"/>
      <c r="V299" s="6"/>
      <c r="W299" s="6"/>
      <c r="X299" s="6"/>
      <c r="Y299" s="6"/>
      <c r="Z299" s="6"/>
      <c r="AA299" s="6"/>
      <c r="AB299" s="6"/>
      <c r="AC299" s="6"/>
      <c r="AD299" s="6"/>
      <c r="AE299" s="6"/>
      <c r="AF299" s="6"/>
      <c r="AG299" s="6"/>
      <c r="AH299" s="6"/>
      <c r="AI299" s="6"/>
      <c r="AJ299" s="6"/>
      <c r="AK299" s="6"/>
    </row>
    <row r="300" spans="1:37">
      <c r="A300" s="40"/>
      <c r="B300" s="6"/>
      <c r="C300" s="6"/>
      <c r="D300" s="6"/>
      <c r="E300" s="6"/>
      <c r="F300" s="6"/>
      <c r="G300" s="6"/>
      <c r="H300" s="6"/>
      <c r="I300" s="40"/>
      <c r="J300" s="6"/>
      <c r="K300" s="40"/>
      <c r="L300" s="6"/>
      <c r="M300" s="40"/>
      <c r="N300" s="6"/>
      <c r="O300" s="6"/>
      <c r="P300" s="6"/>
      <c r="Q300" s="6"/>
      <c r="R300" s="6"/>
      <c r="S300" s="6"/>
      <c r="T300" s="6"/>
      <c r="U300" s="6"/>
      <c r="V300" s="6"/>
      <c r="W300" s="6"/>
      <c r="X300" s="6"/>
      <c r="Y300" s="6"/>
      <c r="Z300" s="6"/>
      <c r="AA300" s="6"/>
      <c r="AB300" s="6"/>
      <c r="AC300" s="6"/>
      <c r="AD300" s="6"/>
      <c r="AE300" s="6"/>
      <c r="AF300" s="6"/>
      <c r="AG300" s="6"/>
      <c r="AH300" s="6"/>
      <c r="AI300" s="6"/>
      <c r="AJ300" s="6"/>
      <c r="AK300" s="6"/>
    </row>
    <row r="301" spans="1:37">
      <c r="A301" s="40"/>
      <c r="B301" s="6"/>
      <c r="C301" s="6"/>
      <c r="D301" s="6"/>
      <c r="E301" s="6"/>
      <c r="F301" s="6"/>
      <c r="G301" s="6"/>
      <c r="H301" s="6"/>
      <c r="I301" s="40"/>
      <c r="J301" s="6"/>
      <c r="K301" s="40"/>
      <c r="L301" s="6"/>
      <c r="M301" s="40"/>
      <c r="N301" s="6"/>
      <c r="O301" s="6"/>
      <c r="P301" s="6"/>
      <c r="Q301" s="6"/>
      <c r="R301" s="6"/>
      <c r="S301" s="6"/>
      <c r="T301" s="6"/>
      <c r="U301" s="6"/>
      <c r="V301" s="6"/>
      <c r="W301" s="6"/>
      <c r="X301" s="6"/>
      <c r="Y301" s="6"/>
      <c r="Z301" s="6"/>
      <c r="AA301" s="6"/>
      <c r="AB301" s="6"/>
      <c r="AC301" s="6"/>
      <c r="AD301" s="6"/>
      <c r="AE301" s="6"/>
      <c r="AF301" s="6"/>
      <c r="AG301" s="6"/>
      <c r="AH301" s="6"/>
      <c r="AI301" s="6"/>
      <c r="AJ301" s="6"/>
      <c r="AK301" s="6"/>
    </row>
    <row r="302" spans="1:37">
      <c r="A302" s="40"/>
      <c r="B302" s="6"/>
      <c r="C302" s="6"/>
      <c r="D302" s="6"/>
      <c r="E302" s="6"/>
      <c r="F302" s="6"/>
      <c r="G302" s="6"/>
      <c r="H302" s="6"/>
      <c r="I302" s="40"/>
      <c r="J302" s="6"/>
      <c r="K302" s="40"/>
      <c r="L302" s="6"/>
      <c r="M302" s="40"/>
      <c r="N302" s="6"/>
      <c r="O302" s="6"/>
      <c r="P302" s="6"/>
      <c r="Q302" s="6"/>
      <c r="R302" s="6"/>
      <c r="S302" s="6"/>
      <c r="T302" s="6"/>
      <c r="U302" s="6"/>
      <c r="V302" s="6"/>
      <c r="W302" s="6"/>
      <c r="X302" s="6"/>
      <c r="Y302" s="6"/>
      <c r="Z302" s="6"/>
      <c r="AA302" s="6"/>
      <c r="AB302" s="6"/>
      <c r="AC302" s="6"/>
      <c r="AD302" s="6"/>
      <c r="AE302" s="6"/>
      <c r="AF302" s="6"/>
      <c r="AG302" s="6"/>
      <c r="AH302" s="6"/>
      <c r="AI302" s="6"/>
      <c r="AJ302" s="6"/>
      <c r="AK302" s="6"/>
    </row>
    <row r="303" spans="1:37">
      <c r="A303" s="40"/>
      <c r="B303" s="6"/>
      <c r="C303" s="6"/>
      <c r="D303" s="6"/>
      <c r="E303" s="6"/>
      <c r="F303" s="6"/>
      <c r="G303" s="6"/>
      <c r="H303" s="6"/>
      <c r="I303" s="40"/>
      <c r="J303" s="6"/>
      <c r="K303" s="40"/>
      <c r="L303" s="6"/>
      <c r="M303" s="40"/>
      <c r="N303" s="6"/>
      <c r="O303" s="6"/>
      <c r="P303" s="6"/>
      <c r="Q303" s="6"/>
      <c r="R303" s="6"/>
      <c r="S303" s="6"/>
      <c r="T303" s="6"/>
      <c r="U303" s="6"/>
      <c r="V303" s="6"/>
      <c r="W303" s="6"/>
      <c r="X303" s="6"/>
      <c r="Y303" s="6"/>
      <c r="Z303" s="6"/>
      <c r="AA303" s="6"/>
      <c r="AB303" s="6"/>
      <c r="AC303" s="6"/>
      <c r="AD303" s="6"/>
      <c r="AE303" s="6"/>
      <c r="AF303" s="6"/>
      <c r="AG303" s="6"/>
      <c r="AH303" s="6"/>
      <c r="AI303" s="6"/>
      <c r="AJ303" s="6"/>
      <c r="AK303" s="6"/>
    </row>
    <row r="304" spans="1:37">
      <c r="A304" s="40"/>
      <c r="B304" s="6"/>
      <c r="C304" s="6"/>
      <c r="D304" s="6"/>
      <c r="E304" s="6"/>
      <c r="F304" s="6"/>
      <c r="G304" s="6"/>
      <c r="H304" s="6"/>
      <c r="I304" s="40"/>
      <c r="J304" s="6"/>
      <c r="K304" s="40"/>
      <c r="L304" s="6"/>
      <c r="M304" s="40"/>
      <c r="N304" s="6"/>
      <c r="O304" s="6"/>
      <c r="P304" s="6"/>
      <c r="Q304" s="6"/>
      <c r="R304" s="6"/>
      <c r="S304" s="6"/>
      <c r="T304" s="6"/>
      <c r="U304" s="6"/>
      <c r="V304" s="6"/>
      <c r="W304" s="6"/>
      <c r="X304" s="6"/>
      <c r="Y304" s="6"/>
      <c r="Z304" s="6"/>
      <c r="AA304" s="6"/>
      <c r="AB304" s="6"/>
      <c r="AC304" s="6"/>
      <c r="AD304" s="6"/>
      <c r="AE304" s="6"/>
      <c r="AF304" s="6"/>
      <c r="AG304" s="6"/>
      <c r="AH304" s="6"/>
      <c r="AI304" s="6"/>
      <c r="AJ304" s="6"/>
      <c r="AK304" s="6"/>
    </row>
    <row r="305" spans="1:37">
      <c r="A305" s="40"/>
      <c r="B305" s="6"/>
      <c r="C305" s="6"/>
      <c r="D305" s="6"/>
      <c r="E305" s="6"/>
      <c r="F305" s="6"/>
      <c r="G305" s="6"/>
      <c r="H305" s="6"/>
      <c r="I305" s="40"/>
      <c r="J305" s="6"/>
      <c r="K305" s="40"/>
      <c r="L305" s="6"/>
      <c r="M305" s="40"/>
      <c r="N305" s="6"/>
      <c r="O305" s="6"/>
      <c r="P305" s="6"/>
      <c r="Q305" s="6"/>
      <c r="R305" s="6"/>
      <c r="S305" s="6"/>
      <c r="T305" s="6"/>
      <c r="U305" s="6"/>
      <c r="V305" s="6"/>
      <c r="W305" s="6"/>
      <c r="X305" s="6"/>
      <c r="Y305" s="6"/>
      <c r="Z305" s="6"/>
      <c r="AA305" s="6"/>
      <c r="AB305" s="6"/>
      <c r="AC305" s="6"/>
      <c r="AD305" s="6"/>
      <c r="AE305" s="6"/>
      <c r="AF305" s="6"/>
      <c r="AG305" s="6"/>
      <c r="AH305" s="6"/>
      <c r="AI305" s="6"/>
      <c r="AJ305" s="6"/>
      <c r="AK305" s="6"/>
    </row>
    <row r="306" spans="1:37">
      <c r="A306" s="40"/>
      <c r="B306" s="6"/>
      <c r="C306" s="6"/>
      <c r="D306" s="6"/>
      <c r="E306" s="6"/>
      <c r="F306" s="6"/>
      <c r="G306" s="6"/>
      <c r="H306" s="6"/>
      <c r="I306" s="40"/>
      <c r="J306" s="6"/>
      <c r="K306" s="40"/>
      <c r="L306" s="6"/>
      <c r="M306" s="40"/>
      <c r="N306" s="6"/>
      <c r="O306" s="6"/>
      <c r="P306" s="6"/>
      <c r="Q306" s="6"/>
      <c r="R306" s="6"/>
      <c r="S306" s="6"/>
      <c r="T306" s="6"/>
      <c r="U306" s="6"/>
      <c r="V306" s="6"/>
      <c r="W306" s="6"/>
      <c r="X306" s="6"/>
      <c r="Y306" s="6"/>
      <c r="Z306" s="6"/>
      <c r="AA306" s="6"/>
      <c r="AB306" s="6"/>
      <c r="AC306" s="6"/>
      <c r="AD306" s="6"/>
      <c r="AE306" s="6"/>
      <c r="AF306" s="6"/>
      <c r="AG306" s="6"/>
      <c r="AH306" s="6"/>
      <c r="AI306" s="6"/>
      <c r="AJ306" s="6"/>
      <c r="AK306" s="6"/>
    </row>
    <row r="307" spans="1:37">
      <c r="A307" s="40"/>
      <c r="B307" s="6"/>
      <c r="C307" s="6"/>
      <c r="D307" s="6"/>
      <c r="E307" s="6"/>
      <c r="F307" s="6"/>
      <c r="G307" s="6"/>
      <c r="H307" s="6"/>
      <c r="I307" s="40"/>
      <c r="J307" s="6"/>
      <c r="K307" s="40"/>
      <c r="L307" s="6"/>
      <c r="M307" s="40"/>
      <c r="N307" s="6"/>
      <c r="O307" s="6"/>
      <c r="P307" s="6"/>
      <c r="Q307" s="6"/>
      <c r="R307" s="6"/>
      <c r="S307" s="6"/>
      <c r="T307" s="6"/>
      <c r="U307" s="6"/>
      <c r="V307" s="6"/>
      <c r="W307" s="6"/>
      <c r="X307" s="6"/>
      <c r="Y307" s="6"/>
      <c r="Z307" s="6"/>
      <c r="AA307" s="6"/>
      <c r="AB307" s="6"/>
      <c r="AC307" s="6"/>
      <c r="AD307" s="6"/>
      <c r="AE307" s="6"/>
      <c r="AF307" s="6"/>
      <c r="AG307" s="6"/>
      <c r="AH307" s="6"/>
      <c r="AI307" s="6"/>
      <c r="AJ307" s="6"/>
      <c r="AK307" s="6"/>
    </row>
    <row r="308" spans="1:37">
      <c r="A308" s="40"/>
      <c r="B308" s="6"/>
      <c r="C308" s="6"/>
      <c r="D308" s="6"/>
      <c r="E308" s="6"/>
      <c r="F308" s="6"/>
      <c r="G308" s="6"/>
      <c r="H308" s="6"/>
      <c r="I308" s="40"/>
      <c r="J308" s="6"/>
      <c r="K308" s="40"/>
      <c r="L308" s="6"/>
      <c r="M308" s="40"/>
      <c r="N308" s="6"/>
      <c r="O308" s="6"/>
      <c r="P308" s="6"/>
      <c r="Q308" s="6"/>
      <c r="R308" s="6"/>
      <c r="S308" s="6"/>
      <c r="T308" s="6"/>
      <c r="U308" s="6"/>
      <c r="V308" s="6"/>
      <c r="W308" s="6"/>
      <c r="X308" s="6"/>
      <c r="Y308" s="6"/>
      <c r="Z308" s="6"/>
      <c r="AA308" s="6"/>
      <c r="AB308" s="6"/>
      <c r="AC308" s="6"/>
      <c r="AD308" s="6"/>
      <c r="AE308" s="6"/>
      <c r="AF308" s="6"/>
      <c r="AG308" s="6"/>
      <c r="AH308" s="6"/>
      <c r="AI308" s="6"/>
      <c r="AJ308" s="6"/>
      <c r="AK308" s="6"/>
    </row>
    <row r="309" spans="1:37">
      <c r="A309" s="40"/>
      <c r="B309" s="6"/>
      <c r="C309" s="6"/>
      <c r="D309" s="6"/>
      <c r="E309" s="6"/>
      <c r="F309" s="6"/>
      <c r="G309" s="6"/>
      <c r="H309" s="6"/>
      <c r="I309" s="40"/>
      <c r="J309" s="6"/>
      <c r="K309" s="40"/>
      <c r="L309" s="6"/>
      <c r="M309" s="40"/>
      <c r="N309" s="6"/>
      <c r="O309" s="6"/>
      <c r="P309" s="6"/>
      <c r="Q309" s="6"/>
      <c r="R309" s="6"/>
      <c r="S309" s="6"/>
      <c r="T309" s="6"/>
      <c r="U309" s="6"/>
      <c r="V309" s="6"/>
      <c r="W309" s="6"/>
      <c r="X309" s="6"/>
      <c r="Y309" s="6"/>
      <c r="Z309" s="6"/>
      <c r="AA309" s="6"/>
      <c r="AB309" s="6"/>
      <c r="AC309" s="6"/>
      <c r="AD309" s="6"/>
      <c r="AE309" s="6"/>
      <c r="AF309" s="6"/>
      <c r="AG309" s="6"/>
      <c r="AH309" s="6"/>
      <c r="AI309" s="6"/>
      <c r="AJ309" s="6"/>
      <c r="AK309" s="6"/>
    </row>
    <row r="310" spans="1:37">
      <c r="A310" s="40"/>
      <c r="B310" s="6"/>
      <c r="C310" s="6"/>
      <c r="D310" s="6"/>
      <c r="E310" s="6"/>
      <c r="F310" s="6"/>
      <c r="G310" s="6"/>
      <c r="H310" s="6"/>
      <c r="I310" s="40"/>
      <c r="J310" s="6"/>
      <c r="K310" s="40"/>
      <c r="L310" s="6"/>
      <c r="M310" s="40"/>
      <c r="N310" s="6"/>
      <c r="O310" s="6"/>
      <c r="P310" s="6"/>
      <c r="Q310" s="6"/>
      <c r="R310" s="6"/>
      <c r="S310" s="6"/>
      <c r="T310" s="6"/>
      <c r="U310" s="6"/>
      <c r="V310" s="6"/>
      <c r="W310" s="6"/>
      <c r="X310" s="6"/>
      <c r="Y310" s="6"/>
      <c r="Z310" s="6"/>
      <c r="AA310" s="6"/>
      <c r="AB310" s="6"/>
      <c r="AC310" s="6"/>
      <c r="AD310" s="6"/>
      <c r="AE310" s="6"/>
      <c r="AF310" s="6"/>
      <c r="AG310" s="6"/>
      <c r="AH310" s="6"/>
      <c r="AI310" s="6"/>
      <c r="AJ310" s="6"/>
      <c r="AK310" s="6"/>
    </row>
    <row r="311" spans="1:37">
      <c r="A311" s="40"/>
      <c r="B311" s="6"/>
      <c r="C311" s="6"/>
      <c r="D311" s="6"/>
      <c r="E311" s="6"/>
      <c r="F311" s="6"/>
      <c r="G311" s="6"/>
      <c r="H311" s="6"/>
      <c r="I311" s="40"/>
      <c r="J311" s="6"/>
      <c r="K311" s="40"/>
      <c r="L311" s="6"/>
      <c r="M311" s="40"/>
      <c r="N311" s="6"/>
      <c r="O311" s="6"/>
      <c r="P311" s="6"/>
      <c r="Q311" s="6"/>
      <c r="R311" s="6"/>
      <c r="S311" s="6"/>
      <c r="T311" s="6"/>
      <c r="U311" s="6"/>
      <c r="V311" s="6"/>
      <c r="W311" s="6"/>
      <c r="X311" s="6"/>
      <c r="Y311" s="6"/>
      <c r="Z311" s="6"/>
      <c r="AA311" s="6"/>
      <c r="AB311" s="6"/>
      <c r="AC311" s="6"/>
      <c r="AD311" s="6"/>
      <c r="AE311" s="6"/>
      <c r="AF311" s="6"/>
      <c r="AG311" s="6"/>
      <c r="AH311" s="6"/>
      <c r="AI311" s="6"/>
      <c r="AJ311" s="6"/>
      <c r="AK311" s="6"/>
    </row>
    <row r="312" spans="1:37">
      <c r="A312" s="40"/>
      <c r="B312" s="6"/>
      <c r="C312" s="6"/>
      <c r="D312" s="6"/>
      <c r="E312" s="6"/>
      <c r="F312" s="6"/>
      <c r="G312" s="6"/>
      <c r="H312" s="6"/>
      <c r="I312" s="40"/>
      <c r="J312" s="6"/>
      <c r="K312" s="40"/>
      <c r="L312" s="6"/>
      <c r="M312" s="40"/>
      <c r="N312" s="6"/>
      <c r="O312" s="6"/>
      <c r="P312" s="6"/>
      <c r="Q312" s="6"/>
      <c r="R312" s="6"/>
      <c r="S312" s="6"/>
      <c r="T312" s="6"/>
      <c r="U312" s="6"/>
      <c r="V312" s="6"/>
      <c r="W312" s="6"/>
      <c r="X312" s="6"/>
      <c r="Y312" s="6"/>
      <c r="Z312" s="6"/>
      <c r="AA312" s="6"/>
      <c r="AB312" s="6"/>
      <c r="AC312" s="6"/>
      <c r="AD312" s="6"/>
      <c r="AE312" s="6"/>
      <c r="AF312" s="6"/>
      <c r="AG312" s="6"/>
      <c r="AH312" s="6"/>
      <c r="AI312" s="6"/>
      <c r="AJ312" s="6"/>
      <c r="AK312" s="6"/>
    </row>
    <row r="313" spans="1:37">
      <c r="A313" s="40"/>
      <c r="B313" s="6"/>
      <c r="C313" s="6"/>
      <c r="D313" s="6"/>
      <c r="E313" s="6"/>
      <c r="F313" s="6"/>
      <c r="G313" s="6"/>
      <c r="H313" s="6"/>
      <c r="I313" s="40"/>
      <c r="J313" s="6"/>
      <c r="K313" s="40"/>
      <c r="L313" s="6"/>
      <c r="M313" s="40"/>
      <c r="N313" s="6"/>
      <c r="O313" s="6"/>
      <c r="P313" s="6"/>
      <c r="Q313" s="6"/>
      <c r="R313" s="6"/>
      <c r="S313" s="6"/>
      <c r="T313" s="6"/>
      <c r="U313" s="6"/>
      <c r="V313" s="6"/>
      <c r="W313" s="6"/>
      <c r="X313" s="6"/>
      <c r="Y313" s="6"/>
      <c r="Z313" s="6"/>
      <c r="AA313" s="6"/>
      <c r="AB313" s="6"/>
      <c r="AC313" s="6"/>
      <c r="AD313" s="6"/>
      <c r="AE313" s="6"/>
      <c r="AF313" s="6"/>
      <c r="AG313" s="6"/>
      <c r="AH313" s="6"/>
      <c r="AI313" s="6"/>
      <c r="AJ313" s="6"/>
      <c r="AK313" s="6"/>
    </row>
    <row r="314" spans="1:37">
      <c r="A314" s="40"/>
      <c r="B314" s="6"/>
      <c r="C314" s="6"/>
      <c r="D314" s="6"/>
      <c r="E314" s="6"/>
      <c r="F314" s="6"/>
      <c r="G314" s="6"/>
      <c r="H314" s="6"/>
      <c r="I314" s="40"/>
      <c r="J314" s="6"/>
      <c r="K314" s="40"/>
      <c r="L314" s="6"/>
      <c r="M314" s="40"/>
      <c r="N314" s="6"/>
      <c r="O314" s="6"/>
      <c r="P314" s="6"/>
      <c r="Q314" s="6"/>
      <c r="R314" s="6"/>
      <c r="S314" s="6"/>
      <c r="T314" s="6"/>
      <c r="U314" s="6"/>
      <c r="V314" s="6"/>
      <c r="W314" s="6"/>
      <c r="X314" s="6"/>
      <c r="Y314" s="6"/>
      <c r="Z314" s="6"/>
      <c r="AA314" s="6"/>
      <c r="AB314" s="6"/>
      <c r="AC314" s="6"/>
      <c r="AD314" s="6"/>
      <c r="AE314" s="6"/>
      <c r="AF314" s="6"/>
      <c r="AG314" s="6"/>
      <c r="AH314" s="6"/>
      <c r="AI314" s="6"/>
      <c r="AJ314" s="6"/>
      <c r="AK314" s="6"/>
    </row>
    <row r="315" spans="1:37">
      <c r="A315" s="40"/>
      <c r="B315" s="6"/>
      <c r="C315" s="6"/>
      <c r="D315" s="6"/>
      <c r="E315" s="6"/>
      <c r="F315" s="6"/>
      <c r="G315" s="6"/>
      <c r="H315" s="6"/>
      <c r="I315" s="40"/>
      <c r="J315" s="6"/>
      <c r="K315" s="40"/>
      <c r="L315" s="6"/>
      <c r="M315" s="40"/>
      <c r="N315" s="6"/>
      <c r="O315" s="6"/>
      <c r="P315" s="6"/>
      <c r="Q315" s="6"/>
      <c r="R315" s="6"/>
      <c r="S315" s="6"/>
      <c r="T315" s="6"/>
      <c r="U315" s="6"/>
      <c r="V315" s="6"/>
      <c r="W315" s="6"/>
      <c r="X315" s="6"/>
      <c r="Y315" s="6"/>
      <c r="Z315" s="6"/>
      <c r="AA315" s="6"/>
      <c r="AB315" s="6"/>
      <c r="AC315" s="6"/>
      <c r="AD315" s="6"/>
      <c r="AE315" s="6"/>
      <c r="AF315" s="6"/>
      <c r="AG315" s="6"/>
      <c r="AH315" s="6"/>
      <c r="AI315" s="6"/>
      <c r="AJ315" s="6"/>
      <c r="AK315" s="6"/>
    </row>
    <row r="316" spans="1:37">
      <c r="A316" s="40"/>
      <c r="B316" s="6"/>
      <c r="C316" s="6"/>
      <c r="D316" s="6"/>
      <c r="E316" s="6"/>
      <c r="F316" s="6"/>
      <c r="G316" s="6"/>
      <c r="H316" s="6"/>
      <c r="I316" s="40"/>
      <c r="J316" s="6"/>
      <c r="K316" s="40"/>
      <c r="L316" s="6"/>
      <c r="M316" s="40"/>
      <c r="N316" s="6"/>
      <c r="O316" s="6"/>
      <c r="P316" s="6"/>
      <c r="Q316" s="6"/>
      <c r="R316" s="6"/>
      <c r="S316" s="6"/>
      <c r="T316" s="6"/>
      <c r="U316" s="6"/>
      <c r="V316" s="6"/>
      <c r="W316" s="6"/>
      <c r="X316" s="6"/>
      <c r="Y316" s="6"/>
      <c r="Z316" s="6"/>
      <c r="AA316" s="6"/>
      <c r="AB316" s="6"/>
      <c r="AC316" s="6"/>
      <c r="AD316" s="6"/>
      <c r="AE316" s="6"/>
      <c r="AF316" s="6"/>
      <c r="AG316" s="6"/>
      <c r="AH316" s="6"/>
      <c r="AI316" s="6"/>
      <c r="AJ316" s="6"/>
      <c r="AK316" s="6"/>
    </row>
    <row r="317" spans="1:37">
      <c r="A317" s="40"/>
      <c r="B317" s="6"/>
      <c r="C317" s="6"/>
      <c r="D317" s="6"/>
      <c r="E317" s="6"/>
      <c r="F317" s="6"/>
      <c r="G317" s="6"/>
      <c r="H317" s="6"/>
      <c r="I317" s="40"/>
      <c r="J317" s="6"/>
      <c r="K317" s="40"/>
      <c r="L317" s="6"/>
      <c r="M317" s="40"/>
      <c r="N317" s="6"/>
      <c r="O317" s="6"/>
      <c r="P317" s="6"/>
      <c r="Q317" s="6"/>
      <c r="R317" s="6"/>
      <c r="S317" s="6"/>
      <c r="T317" s="6"/>
      <c r="U317" s="6"/>
      <c r="V317" s="6"/>
      <c r="W317" s="6"/>
      <c r="X317" s="6"/>
      <c r="Y317" s="6"/>
      <c r="Z317" s="6"/>
      <c r="AA317" s="6"/>
      <c r="AB317" s="6"/>
      <c r="AC317" s="6"/>
      <c r="AD317" s="6"/>
      <c r="AE317" s="6"/>
      <c r="AF317" s="6"/>
      <c r="AG317" s="6"/>
      <c r="AH317" s="6"/>
      <c r="AI317" s="6"/>
      <c r="AJ317" s="6"/>
      <c r="AK317" s="6"/>
    </row>
    <row r="318" spans="1:37">
      <c r="A318" s="40"/>
      <c r="B318" s="6"/>
      <c r="C318" s="6"/>
      <c r="D318" s="6"/>
      <c r="E318" s="6"/>
      <c r="F318" s="6"/>
      <c r="G318" s="6"/>
      <c r="H318" s="6"/>
      <c r="I318" s="40"/>
      <c r="J318" s="6"/>
      <c r="K318" s="40"/>
      <c r="L318" s="6"/>
      <c r="M318" s="40"/>
      <c r="N318" s="6"/>
      <c r="O318" s="6"/>
      <c r="P318" s="6"/>
      <c r="Q318" s="6"/>
      <c r="R318" s="6"/>
      <c r="S318" s="6"/>
      <c r="T318" s="6"/>
      <c r="U318" s="6"/>
      <c r="V318" s="6"/>
      <c r="W318" s="6"/>
      <c r="X318" s="6"/>
      <c r="Y318" s="6"/>
      <c r="Z318" s="6"/>
      <c r="AA318" s="6"/>
      <c r="AB318" s="6"/>
      <c r="AC318" s="6"/>
      <c r="AD318" s="6"/>
      <c r="AE318" s="6"/>
      <c r="AF318" s="6"/>
      <c r="AG318" s="6"/>
      <c r="AH318" s="6"/>
      <c r="AI318" s="6"/>
      <c r="AJ318" s="6"/>
      <c r="AK318" s="6"/>
    </row>
    <row r="319" spans="1:37">
      <c r="A319" s="40"/>
      <c r="B319" s="6"/>
      <c r="C319" s="6"/>
      <c r="D319" s="6"/>
      <c r="E319" s="6"/>
      <c r="F319" s="6"/>
      <c r="G319" s="6"/>
      <c r="H319" s="6"/>
      <c r="I319" s="40"/>
      <c r="J319" s="6"/>
      <c r="K319" s="40"/>
      <c r="L319" s="6"/>
      <c r="M319" s="40"/>
      <c r="N319" s="6"/>
      <c r="O319" s="6"/>
      <c r="P319" s="6"/>
      <c r="Q319" s="6"/>
      <c r="R319" s="6"/>
      <c r="S319" s="6"/>
      <c r="T319" s="6"/>
      <c r="U319" s="6"/>
      <c r="V319" s="6"/>
      <c r="W319" s="6"/>
      <c r="X319" s="6"/>
      <c r="Y319" s="6"/>
      <c r="Z319" s="6"/>
      <c r="AA319" s="6"/>
      <c r="AB319" s="6"/>
      <c r="AC319" s="6"/>
      <c r="AD319" s="6"/>
      <c r="AE319" s="6"/>
      <c r="AF319" s="6"/>
      <c r="AG319" s="6"/>
      <c r="AH319" s="6"/>
      <c r="AI319" s="6"/>
      <c r="AJ319" s="6"/>
      <c r="AK319" s="6"/>
    </row>
    <row r="320" spans="1:37">
      <c r="A320" s="40"/>
      <c r="B320" s="6"/>
      <c r="C320" s="6"/>
      <c r="D320" s="6"/>
      <c r="E320" s="6"/>
      <c r="F320" s="6"/>
      <c r="G320" s="6"/>
      <c r="H320" s="6"/>
      <c r="I320" s="40"/>
      <c r="J320" s="6"/>
      <c r="K320" s="40"/>
      <c r="L320" s="6"/>
      <c r="M320" s="40"/>
      <c r="N320" s="6"/>
      <c r="O320" s="6"/>
      <c r="P320" s="6"/>
      <c r="Q320" s="6"/>
      <c r="R320" s="6"/>
      <c r="S320" s="6"/>
      <c r="T320" s="6"/>
      <c r="U320" s="6"/>
      <c r="V320" s="6"/>
      <c r="W320" s="6"/>
      <c r="X320" s="6"/>
      <c r="Y320" s="6"/>
      <c r="Z320" s="6"/>
      <c r="AA320" s="6"/>
      <c r="AB320" s="6"/>
      <c r="AC320" s="6"/>
      <c r="AD320" s="6"/>
      <c r="AE320" s="6"/>
      <c r="AF320" s="6"/>
      <c r="AG320" s="6"/>
      <c r="AH320" s="6"/>
      <c r="AI320" s="6"/>
      <c r="AJ320" s="6"/>
      <c r="AK320" s="6"/>
    </row>
    <row r="321" spans="1:37">
      <c r="A321" s="40"/>
      <c r="B321" s="6"/>
      <c r="C321" s="6"/>
      <c r="D321" s="6"/>
      <c r="E321" s="6"/>
      <c r="F321" s="6"/>
      <c r="G321" s="6"/>
      <c r="H321" s="6"/>
      <c r="I321" s="40"/>
      <c r="J321" s="6"/>
      <c r="K321" s="40"/>
      <c r="L321" s="6"/>
      <c r="M321" s="40"/>
      <c r="N321" s="6"/>
      <c r="O321" s="6"/>
      <c r="P321" s="6"/>
      <c r="Q321" s="6"/>
      <c r="R321" s="6"/>
      <c r="S321" s="6"/>
      <c r="T321" s="6"/>
      <c r="U321" s="6"/>
      <c r="V321" s="6"/>
      <c r="W321" s="6"/>
      <c r="X321" s="6"/>
      <c r="Y321" s="6"/>
      <c r="Z321" s="6"/>
      <c r="AA321" s="6"/>
      <c r="AB321" s="6"/>
      <c r="AC321" s="6"/>
      <c r="AD321" s="6"/>
      <c r="AE321" s="6"/>
      <c r="AF321" s="6"/>
      <c r="AG321" s="6"/>
      <c r="AH321" s="6"/>
      <c r="AI321" s="6"/>
      <c r="AJ321" s="6"/>
      <c r="AK321" s="6"/>
    </row>
    <row r="322" spans="1:37">
      <c r="A322" s="40"/>
      <c r="B322" s="6"/>
      <c r="C322" s="6"/>
      <c r="D322" s="6"/>
      <c r="E322" s="6"/>
      <c r="F322" s="6"/>
      <c r="G322" s="6"/>
      <c r="H322" s="6"/>
      <c r="I322" s="40"/>
      <c r="J322" s="6"/>
      <c r="K322" s="40"/>
      <c r="L322" s="6"/>
      <c r="M322" s="40"/>
      <c r="N322" s="6"/>
      <c r="O322" s="6"/>
      <c r="P322" s="6"/>
      <c r="Q322" s="6"/>
      <c r="R322" s="6"/>
      <c r="S322" s="6"/>
      <c r="T322" s="6"/>
      <c r="U322" s="6"/>
      <c r="V322" s="6"/>
      <c r="W322" s="6"/>
      <c r="X322" s="6"/>
      <c r="Y322" s="6"/>
      <c r="Z322" s="6"/>
      <c r="AA322" s="6"/>
      <c r="AB322" s="6"/>
      <c r="AC322" s="6"/>
      <c r="AD322" s="6"/>
      <c r="AE322" s="6"/>
      <c r="AF322" s="6"/>
      <c r="AG322" s="6"/>
      <c r="AH322" s="6"/>
      <c r="AI322" s="6"/>
      <c r="AJ322" s="6"/>
      <c r="AK322" s="6"/>
    </row>
    <row r="323" spans="1:37">
      <c r="A323" s="40"/>
      <c r="B323" s="6"/>
      <c r="C323" s="6"/>
      <c r="D323" s="6"/>
      <c r="E323" s="6"/>
      <c r="F323" s="6"/>
      <c r="G323" s="6"/>
      <c r="H323" s="6"/>
      <c r="I323" s="40"/>
      <c r="J323" s="6"/>
      <c r="K323" s="40"/>
      <c r="L323" s="6"/>
      <c r="M323" s="40"/>
      <c r="N323" s="6"/>
      <c r="O323" s="6"/>
      <c r="P323" s="6"/>
      <c r="Q323" s="6"/>
      <c r="R323" s="6"/>
      <c r="S323" s="6"/>
      <c r="T323" s="6"/>
      <c r="U323" s="6"/>
      <c r="V323" s="6"/>
      <c r="W323" s="6"/>
      <c r="X323" s="6"/>
      <c r="Y323" s="6"/>
      <c r="Z323" s="6"/>
      <c r="AA323" s="6"/>
      <c r="AB323" s="6"/>
      <c r="AC323" s="6"/>
      <c r="AD323" s="6"/>
      <c r="AE323" s="6"/>
      <c r="AF323" s="6"/>
      <c r="AG323" s="6"/>
      <c r="AH323" s="6"/>
      <c r="AI323" s="6"/>
      <c r="AJ323" s="6"/>
      <c r="AK323" s="6"/>
    </row>
    <row r="324" spans="1:37">
      <c r="A324" s="40"/>
      <c r="B324" s="6"/>
      <c r="C324" s="6"/>
      <c r="D324" s="6"/>
      <c r="E324" s="6"/>
      <c r="F324" s="6"/>
      <c r="G324" s="6"/>
      <c r="H324" s="6"/>
      <c r="I324" s="40"/>
      <c r="J324" s="6"/>
      <c r="K324" s="40"/>
      <c r="L324" s="6"/>
      <c r="M324" s="40"/>
      <c r="N324" s="6"/>
      <c r="O324" s="6"/>
      <c r="P324" s="6"/>
      <c r="Q324" s="6"/>
      <c r="R324" s="6"/>
      <c r="S324" s="6"/>
      <c r="T324" s="6"/>
      <c r="U324" s="6"/>
      <c r="V324" s="6"/>
      <c r="W324" s="6"/>
      <c r="X324" s="6"/>
      <c r="Y324" s="6"/>
      <c r="Z324" s="6"/>
      <c r="AA324" s="6"/>
      <c r="AB324" s="6"/>
      <c r="AC324" s="6"/>
      <c r="AD324" s="6"/>
      <c r="AE324" s="6"/>
      <c r="AF324" s="6"/>
      <c r="AG324" s="6"/>
      <c r="AH324" s="6"/>
      <c r="AI324" s="6"/>
      <c r="AJ324" s="6"/>
      <c r="AK324" s="6"/>
    </row>
    <row r="325" spans="1:37">
      <c r="A325" s="40"/>
      <c r="B325" s="6"/>
      <c r="C325" s="6"/>
      <c r="D325" s="6"/>
      <c r="E325" s="6"/>
      <c r="F325" s="6"/>
      <c r="G325" s="6"/>
      <c r="H325" s="6"/>
      <c r="I325" s="40"/>
      <c r="J325" s="6"/>
      <c r="K325" s="40"/>
      <c r="L325" s="6"/>
      <c r="M325" s="40"/>
      <c r="N325" s="6"/>
      <c r="O325" s="6"/>
      <c r="P325" s="6"/>
      <c r="Q325" s="6"/>
      <c r="R325" s="6"/>
      <c r="S325" s="6"/>
      <c r="T325" s="6"/>
      <c r="U325" s="6"/>
      <c r="V325" s="6"/>
      <c r="W325" s="6"/>
      <c r="X325" s="6"/>
      <c r="Y325" s="6"/>
      <c r="Z325" s="6"/>
      <c r="AA325" s="6"/>
      <c r="AB325" s="6"/>
      <c r="AC325" s="6"/>
      <c r="AD325" s="6"/>
      <c r="AE325" s="6"/>
      <c r="AF325" s="6"/>
      <c r="AG325" s="6"/>
      <c r="AH325" s="6"/>
      <c r="AI325" s="6"/>
      <c r="AJ325" s="6"/>
      <c r="AK325" s="6"/>
    </row>
    <row r="326" spans="1:37">
      <c r="A326" s="40"/>
      <c r="B326" s="6"/>
      <c r="C326" s="6"/>
      <c r="D326" s="6"/>
      <c r="E326" s="6"/>
      <c r="F326" s="6"/>
      <c r="G326" s="6"/>
      <c r="H326" s="6"/>
      <c r="I326" s="40"/>
      <c r="J326" s="6"/>
      <c r="K326" s="40"/>
      <c r="L326" s="6"/>
      <c r="M326" s="40"/>
      <c r="N326" s="6"/>
      <c r="O326" s="6"/>
      <c r="P326" s="6"/>
      <c r="Q326" s="6"/>
      <c r="R326" s="6"/>
      <c r="S326" s="6"/>
      <c r="T326" s="6"/>
      <c r="U326" s="6"/>
      <c r="V326" s="6"/>
      <c r="W326" s="6"/>
      <c r="X326" s="6"/>
      <c r="Y326" s="6"/>
      <c r="Z326" s="6"/>
      <c r="AA326" s="6"/>
      <c r="AB326" s="6"/>
      <c r="AC326" s="6"/>
      <c r="AD326" s="6"/>
      <c r="AE326" s="6"/>
      <c r="AF326" s="6"/>
      <c r="AG326" s="6"/>
      <c r="AH326" s="6"/>
      <c r="AI326" s="6"/>
      <c r="AJ326" s="6"/>
      <c r="AK326" s="6"/>
    </row>
    <row r="327" spans="1:37">
      <c r="A327" s="40"/>
      <c r="B327" s="6"/>
      <c r="C327" s="6"/>
      <c r="D327" s="6"/>
      <c r="E327" s="6"/>
      <c r="F327" s="6"/>
      <c r="G327" s="6"/>
      <c r="H327" s="6"/>
      <c r="I327" s="40"/>
      <c r="J327" s="6"/>
      <c r="K327" s="40"/>
      <c r="L327" s="6"/>
      <c r="M327" s="40"/>
      <c r="N327" s="6"/>
      <c r="O327" s="6"/>
      <c r="P327" s="6"/>
      <c r="Q327" s="6"/>
      <c r="R327" s="6"/>
      <c r="S327" s="6"/>
      <c r="T327" s="6"/>
      <c r="U327" s="6"/>
      <c r="V327" s="6"/>
      <c r="W327" s="6"/>
      <c r="X327" s="6"/>
      <c r="Y327" s="6"/>
      <c r="Z327" s="6"/>
      <c r="AA327" s="6"/>
      <c r="AB327" s="6"/>
      <c r="AC327" s="6"/>
      <c r="AD327" s="6"/>
      <c r="AE327" s="6"/>
      <c r="AF327" s="6"/>
      <c r="AG327" s="6"/>
      <c r="AH327" s="6"/>
      <c r="AI327" s="6"/>
      <c r="AJ327" s="6"/>
      <c r="AK327" s="6"/>
    </row>
    <row r="328" spans="1:37">
      <c r="A328" s="40"/>
      <c r="B328" s="6"/>
      <c r="C328" s="6"/>
      <c r="D328" s="6"/>
      <c r="E328" s="6"/>
      <c r="F328" s="6"/>
      <c r="G328" s="6"/>
      <c r="H328" s="6"/>
      <c r="I328" s="40"/>
      <c r="J328" s="6"/>
      <c r="K328" s="40"/>
      <c r="L328" s="6"/>
      <c r="M328" s="40"/>
      <c r="N328" s="6"/>
      <c r="O328" s="6"/>
      <c r="P328" s="6"/>
      <c r="Q328" s="6"/>
      <c r="R328" s="6"/>
      <c r="S328" s="6"/>
      <c r="T328" s="6"/>
      <c r="U328" s="6"/>
      <c r="V328" s="6"/>
      <c r="W328" s="6"/>
      <c r="X328" s="6"/>
      <c r="Y328" s="6"/>
      <c r="Z328" s="6"/>
      <c r="AA328" s="6"/>
      <c r="AB328" s="6"/>
      <c r="AC328" s="6"/>
      <c r="AD328" s="6"/>
      <c r="AE328" s="6"/>
      <c r="AF328" s="6"/>
      <c r="AG328" s="6"/>
      <c r="AH328" s="6"/>
      <c r="AI328" s="6"/>
      <c r="AJ328" s="6"/>
      <c r="AK328" s="6"/>
    </row>
    <row r="329" spans="1:37">
      <c r="A329" s="40"/>
      <c r="B329" s="6"/>
      <c r="C329" s="6"/>
      <c r="D329" s="6"/>
      <c r="E329" s="6"/>
      <c r="F329" s="6"/>
      <c r="G329" s="6"/>
      <c r="H329" s="6"/>
      <c r="I329" s="40"/>
      <c r="J329" s="6"/>
      <c r="K329" s="40"/>
      <c r="L329" s="6"/>
      <c r="M329" s="40"/>
      <c r="N329" s="6"/>
      <c r="O329" s="6"/>
      <c r="P329" s="6"/>
      <c r="Q329" s="6"/>
      <c r="R329" s="6"/>
      <c r="S329" s="6"/>
      <c r="T329" s="6"/>
      <c r="U329" s="6"/>
      <c r="V329" s="6"/>
      <c r="W329" s="6"/>
      <c r="X329" s="6"/>
      <c r="Y329" s="6"/>
      <c r="Z329" s="6"/>
      <c r="AA329" s="6"/>
      <c r="AB329" s="6"/>
      <c r="AC329" s="6"/>
      <c r="AD329" s="6"/>
      <c r="AE329" s="6"/>
      <c r="AF329" s="6"/>
      <c r="AG329" s="6"/>
      <c r="AH329" s="6"/>
      <c r="AI329" s="6"/>
      <c r="AJ329" s="6"/>
      <c r="AK329" s="6"/>
    </row>
    <row r="330" spans="1:37">
      <c r="A330" s="40"/>
      <c r="B330" s="6"/>
      <c r="C330" s="6"/>
      <c r="D330" s="6"/>
      <c r="E330" s="6"/>
      <c r="F330" s="6"/>
      <c r="G330" s="6"/>
      <c r="H330" s="6"/>
      <c r="I330" s="40"/>
      <c r="J330" s="6"/>
      <c r="K330" s="40"/>
      <c r="L330" s="6"/>
      <c r="M330" s="40"/>
      <c r="N330" s="6"/>
      <c r="O330" s="6"/>
      <c r="P330" s="6"/>
      <c r="Q330" s="6"/>
      <c r="R330" s="6"/>
      <c r="S330" s="6"/>
      <c r="T330" s="6"/>
      <c r="U330" s="6"/>
      <c r="V330" s="6"/>
      <c r="W330" s="6"/>
      <c r="X330" s="6"/>
      <c r="Y330" s="6"/>
      <c r="Z330" s="6"/>
      <c r="AA330" s="6"/>
      <c r="AB330" s="6"/>
      <c r="AC330" s="6"/>
      <c r="AD330" s="6"/>
      <c r="AE330" s="6"/>
      <c r="AF330" s="6"/>
      <c r="AG330" s="6"/>
      <c r="AH330" s="6"/>
      <c r="AI330" s="6"/>
      <c r="AJ330" s="6"/>
      <c r="AK330" s="6"/>
    </row>
    <row r="331" spans="1:37">
      <c r="A331" s="40"/>
      <c r="B331" s="6"/>
      <c r="C331" s="6"/>
      <c r="D331" s="6"/>
      <c r="E331" s="6"/>
      <c r="F331" s="6"/>
      <c r="G331" s="6"/>
      <c r="H331" s="6"/>
      <c r="I331" s="40"/>
      <c r="J331" s="6"/>
      <c r="K331" s="40"/>
      <c r="L331" s="6"/>
      <c r="M331" s="40"/>
      <c r="N331" s="6"/>
      <c r="O331" s="6"/>
      <c r="P331" s="6"/>
      <c r="Q331" s="6"/>
      <c r="R331" s="6"/>
      <c r="S331" s="6"/>
      <c r="T331" s="6"/>
      <c r="U331" s="6"/>
      <c r="V331" s="6"/>
      <c r="W331" s="6"/>
      <c r="X331" s="6"/>
      <c r="Y331" s="6"/>
      <c r="Z331" s="6"/>
      <c r="AA331" s="6"/>
      <c r="AB331" s="6"/>
      <c r="AC331" s="6"/>
      <c r="AD331" s="6"/>
      <c r="AE331" s="6"/>
      <c r="AF331" s="6"/>
      <c r="AG331" s="6"/>
      <c r="AH331" s="6"/>
      <c r="AI331" s="6"/>
      <c r="AJ331" s="6"/>
      <c r="AK331" s="6"/>
    </row>
    <row r="332" spans="1:37">
      <c r="A332" s="40"/>
      <c r="B332" s="6"/>
      <c r="C332" s="6"/>
      <c r="D332" s="6"/>
      <c r="E332" s="6"/>
      <c r="F332" s="6"/>
      <c r="G332" s="6"/>
      <c r="H332" s="6"/>
      <c r="I332" s="40"/>
      <c r="J332" s="6"/>
      <c r="K332" s="40"/>
      <c r="L332" s="6"/>
      <c r="M332" s="40"/>
      <c r="N332" s="6"/>
      <c r="O332" s="6"/>
      <c r="P332" s="6"/>
      <c r="Q332" s="6"/>
      <c r="R332" s="6"/>
      <c r="S332" s="6"/>
      <c r="T332" s="6"/>
      <c r="U332" s="6"/>
      <c r="V332" s="6"/>
      <c r="W332" s="6"/>
      <c r="X332" s="6"/>
      <c r="Y332" s="6"/>
      <c r="Z332" s="6"/>
      <c r="AA332" s="6"/>
      <c r="AB332" s="6"/>
      <c r="AC332" s="6"/>
      <c r="AD332" s="6"/>
      <c r="AE332" s="6"/>
      <c r="AF332" s="6"/>
      <c r="AG332" s="6"/>
      <c r="AH332" s="6"/>
      <c r="AI332" s="6"/>
      <c r="AJ332" s="6"/>
      <c r="AK332" s="6"/>
    </row>
    <row r="333" spans="1:37">
      <c r="A333" s="40"/>
      <c r="B333" s="6"/>
      <c r="C333" s="6"/>
      <c r="D333" s="6"/>
      <c r="E333" s="6"/>
      <c r="F333" s="6"/>
      <c r="G333" s="6"/>
      <c r="H333" s="6"/>
      <c r="I333" s="40"/>
      <c r="J333" s="6"/>
      <c r="K333" s="40"/>
      <c r="L333" s="6"/>
      <c r="M333" s="40"/>
      <c r="N333" s="6"/>
      <c r="O333" s="6"/>
      <c r="P333" s="6"/>
      <c r="Q333" s="6"/>
      <c r="R333" s="6"/>
      <c r="S333" s="6"/>
      <c r="T333" s="6"/>
      <c r="U333" s="6"/>
      <c r="V333" s="6"/>
      <c r="W333" s="6"/>
      <c r="X333" s="6"/>
      <c r="Y333" s="6"/>
      <c r="Z333" s="6"/>
      <c r="AA333" s="6"/>
      <c r="AB333" s="6"/>
      <c r="AC333" s="6"/>
      <c r="AD333" s="6"/>
      <c r="AE333" s="6"/>
      <c r="AF333" s="6"/>
      <c r="AG333" s="6"/>
      <c r="AH333" s="6"/>
      <c r="AI333" s="6"/>
      <c r="AJ333" s="6"/>
      <c r="AK333" s="6"/>
    </row>
    <row r="334" spans="1:37">
      <c r="A334" s="40"/>
      <c r="B334" s="6"/>
      <c r="C334" s="6"/>
      <c r="D334" s="6"/>
      <c r="E334" s="6"/>
      <c r="F334" s="6"/>
      <c r="G334" s="6"/>
      <c r="H334" s="6"/>
      <c r="I334" s="40"/>
      <c r="J334" s="6"/>
      <c r="K334" s="40"/>
      <c r="L334" s="6"/>
      <c r="M334" s="40"/>
      <c r="N334" s="6"/>
      <c r="O334" s="6"/>
      <c r="P334" s="6"/>
      <c r="Q334" s="6"/>
      <c r="R334" s="6"/>
      <c r="S334" s="6"/>
      <c r="T334" s="6"/>
      <c r="U334" s="6"/>
      <c r="V334" s="6"/>
      <c r="W334" s="6"/>
      <c r="X334" s="6"/>
      <c r="Y334" s="6"/>
      <c r="Z334" s="6"/>
      <c r="AA334" s="6"/>
      <c r="AB334" s="6"/>
      <c r="AC334" s="6"/>
      <c r="AD334" s="6"/>
      <c r="AE334" s="6"/>
      <c r="AF334" s="6"/>
      <c r="AG334" s="6"/>
      <c r="AH334" s="6"/>
      <c r="AI334" s="6"/>
      <c r="AJ334" s="6"/>
      <c r="AK334" s="6"/>
    </row>
    <row r="335" spans="1:37">
      <c r="A335" s="40"/>
      <c r="B335" s="6"/>
      <c r="C335" s="6"/>
      <c r="D335" s="6"/>
      <c r="E335" s="6"/>
      <c r="F335" s="6"/>
      <c r="G335" s="6"/>
      <c r="H335" s="6"/>
      <c r="I335" s="40"/>
      <c r="J335" s="6"/>
      <c r="K335" s="40"/>
      <c r="L335" s="6"/>
      <c r="M335" s="40"/>
      <c r="N335" s="6"/>
      <c r="O335" s="6"/>
      <c r="P335" s="6"/>
      <c r="Q335" s="6"/>
      <c r="R335" s="6"/>
      <c r="S335" s="6"/>
      <c r="T335" s="6"/>
      <c r="U335" s="6"/>
      <c r="V335" s="6"/>
      <c r="W335" s="6"/>
      <c r="X335" s="6"/>
      <c r="Y335" s="6"/>
      <c r="Z335" s="6"/>
      <c r="AA335" s="6"/>
      <c r="AB335" s="6"/>
      <c r="AC335" s="6"/>
      <c r="AD335" s="6"/>
      <c r="AE335" s="6"/>
      <c r="AF335" s="6"/>
      <c r="AG335" s="6"/>
      <c r="AH335" s="6"/>
      <c r="AI335" s="6"/>
      <c r="AJ335" s="6"/>
      <c r="AK335" s="6"/>
    </row>
    <row r="336" spans="1:37">
      <c r="A336" s="40"/>
      <c r="B336" s="6"/>
      <c r="C336" s="6"/>
      <c r="D336" s="6"/>
      <c r="E336" s="6"/>
      <c r="F336" s="6"/>
      <c r="G336" s="6"/>
      <c r="H336" s="6"/>
      <c r="I336" s="40"/>
      <c r="J336" s="6"/>
      <c r="K336" s="40"/>
      <c r="L336" s="6"/>
      <c r="M336" s="40"/>
      <c r="N336" s="6"/>
      <c r="O336" s="6"/>
      <c r="P336" s="6"/>
      <c r="Q336" s="6"/>
      <c r="R336" s="6"/>
      <c r="S336" s="6"/>
      <c r="T336" s="6"/>
      <c r="U336" s="6"/>
      <c r="V336" s="6"/>
      <c r="W336" s="6"/>
      <c r="X336" s="6"/>
      <c r="Y336" s="6"/>
      <c r="Z336" s="6"/>
      <c r="AA336" s="6"/>
      <c r="AB336" s="6"/>
      <c r="AC336" s="6"/>
      <c r="AD336" s="6"/>
      <c r="AE336" s="6"/>
      <c r="AF336" s="6"/>
      <c r="AG336" s="6"/>
      <c r="AH336" s="6"/>
      <c r="AI336" s="6"/>
      <c r="AJ336" s="6"/>
      <c r="AK336" s="6"/>
    </row>
    <row r="337" spans="1:37">
      <c r="A337" s="40"/>
      <c r="B337" s="6"/>
      <c r="C337" s="6"/>
      <c r="D337" s="6"/>
      <c r="E337" s="6"/>
      <c r="F337" s="6"/>
      <c r="G337" s="6"/>
      <c r="H337" s="6"/>
      <c r="I337" s="40"/>
      <c r="J337" s="6"/>
      <c r="K337" s="40"/>
      <c r="L337" s="6"/>
      <c r="M337" s="40"/>
      <c r="N337" s="6"/>
      <c r="O337" s="6"/>
      <c r="P337" s="6"/>
      <c r="Q337" s="6"/>
      <c r="R337" s="6"/>
      <c r="S337" s="6"/>
      <c r="T337" s="6"/>
      <c r="U337" s="6"/>
      <c r="V337" s="6"/>
      <c r="W337" s="6"/>
      <c r="X337" s="6"/>
      <c r="Y337" s="6"/>
      <c r="Z337" s="6"/>
      <c r="AA337" s="6"/>
      <c r="AB337" s="6"/>
      <c r="AC337" s="6"/>
      <c r="AD337" s="6"/>
      <c r="AE337" s="6"/>
      <c r="AF337" s="6"/>
      <c r="AG337" s="6"/>
      <c r="AH337" s="6"/>
      <c r="AI337" s="6"/>
      <c r="AJ337" s="6"/>
      <c r="AK337" s="6"/>
    </row>
    <row r="338" spans="1:37">
      <c r="A338" s="40"/>
      <c r="B338" s="6"/>
      <c r="C338" s="6"/>
      <c r="D338" s="6"/>
      <c r="E338" s="6"/>
      <c r="F338" s="6"/>
      <c r="G338" s="6"/>
      <c r="H338" s="6"/>
      <c r="I338" s="40"/>
      <c r="J338" s="6"/>
      <c r="K338" s="40"/>
      <c r="L338" s="6"/>
      <c r="M338" s="40"/>
      <c r="N338" s="6"/>
      <c r="O338" s="6"/>
      <c r="P338" s="6"/>
      <c r="Q338" s="6"/>
      <c r="R338" s="6"/>
      <c r="S338" s="6"/>
      <c r="T338" s="6"/>
      <c r="U338" s="6"/>
      <c r="V338" s="6"/>
      <c r="W338" s="6"/>
      <c r="X338" s="6"/>
      <c r="Y338" s="6"/>
      <c r="Z338" s="6"/>
      <c r="AA338" s="6"/>
      <c r="AB338" s="6"/>
      <c r="AC338" s="6"/>
      <c r="AD338" s="6"/>
      <c r="AE338" s="6"/>
      <c r="AF338" s="6"/>
      <c r="AG338" s="6"/>
      <c r="AH338" s="6"/>
      <c r="AI338" s="6"/>
      <c r="AJ338" s="6"/>
      <c r="AK338" s="6"/>
    </row>
    <row r="339" spans="1:37">
      <c r="A339" s="40"/>
      <c r="B339" s="6"/>
      <c r="C339" s="6"/>
      <c r="D339" s="6"/>
      <c r="E339" s="6"/>
      <c r="F339" s="6"/>
      <c r="G339" s="6"/>
      <c r="H339" s="6"/>
      <c r="I339" s="40"/>
      <c r="J339" s="6"/>
      <c r="K339" s="40"/>
      <c r="L339" s="6"/>
      <c r="M339" s="40"/>
      <c r="N339" s="6"/>
      <c r="O339" s="6"/>
      <c r="P339" s="6"/>
      <c r="Q339" s="6"/>
      <c r="R339" s="6"/>
      <c r="S339" s="6"/>
      <c r="T339" s="6"/>
      <c r="U339" s="6"/>
      <c r="V339" s="6"/>
      <c r="W339" s="6"/>
      <c r="X339" s="6"/>
      <c r="Y339" s="6"/>
      <c r="Z339" s="6"/>
      <c r="AA339" s="6"/>
      <c r="AB339" s="6"/>
      <c r="AC339" s="6"/>
      <c r="AD339" s="6"/>
      <c r="AE339" s="6"/>
      <c r="AF339" s="6"/>
      <c r="AG339" s="6"/>
      <c r="AH339" s="6"/>
      <c r="AI339" s="6"/>
      <c r="AJ339" s="6"/>
      <c r="AK339" s="6"/>
    </row>
    <row r="340" spans="1:37">
      <c r="A340" s="40"/>
      <c r="B340" s="6"/>
      <c r="C340" s="6"/>
      <c r="D340" s="6"/>
      <c r="E340" s="6"/>
      <c r="F340" s="6"/>
      <c r="G340" s="6"/>
      <c r="H340" s="6"/>
      <c r="I340" s="40"/>
      <c r="J340" s="6"/>
      <c r="K340" s="40"/>
      <c r="L340" s="6"/>
      <c r="M340" s="40"/>
      <c r="N340" s="6"/>
      <c r="O340" s="6"/>
      <c r="P340" s="6"/>
      <c r="Q340" s="6"/>
      <c r="R340" s="6"/>
      <c r="S340" s="6"/>
      <c r="T340" s="6"/>
      <c r="U340" s="6"/>
      <c r="V340" s="6"/>
      <c r="W340" s="6"/>
      <c r="X340" s="6"/>
      <c r="Y340" s="6"/>
      <c r="Z340" s="6"/>
      <c r="AA340" s="6"/>
      <c r="AB340" s="6"/>
      <c r="AC340" s="6"/>
      <c r="AD340" s="6"/>
      <c r="AE340" s="6"/>
      <c r="AF340" s="6"/>
      <c r="AG340" s="6"/>
      <c r="AH340" s="6"/>
      <c r="AI340" s="6"/>
      <c r="AJ340" s="6"/>
      <c r="AK340" s="6"/>
    </row>
    <row r="341" spans="1:37">
      <c r="A341" s="40"/>
      <c r="B341" s="6"/>
      <c r="C341" s="6"/>
      <c r="D341" s="6"/>
      <c r="E341" s="6"/>
      <c r="F341" s="6"/>
      <c r="G341" s="6"/>
      <c r="H341" s="6"/>
      <c r="I341" s="40"/>
      <c r="J341" s="6"/>
      <c r="K341" s="40"/>
      <c r="L341" s="6"/>
      <c r="M341" s="40"/>
      <c r="N341" s="6"/>
      <c r="O341" s="6"/>
      <c r="P341" s="6"/>
      <c r="Q341" s="6"/>
      <c r="R341" s="6"/>
      <c r="S341" s="6"/>
      <c r="T341" s="6"/>
      <c r="U341" s="6"/>
      <c r="V341" s="6"/>
      <c r="W341" s="6"/>
      <c r="X341" s="6"/>
      <c r="Y341" s="6"/>
      <c r="Z341" s="6"/>
      <c r="AA341" s="6"/>
      <c r="AB341" s="6"/>
      <c r="AC341" s="6"/>
      <c r="AD341" s="6"/>
      <c r="AE341" s="6"/>
      <c r="AF341" s="6"/>
      <c r="AG341" s="6"/>
      <c r="AH341" s="6"/>
      <c r="AI341" s="6"/>
      <c r="AJ341" s="6"/>
      <c r="AK341" s="6"/>
    </row>
    <row r="342" spans="1:37">
      <c r="A342" s="40"/>
      <c r="B342" s="6"/>
      <c r="C342" s="6"/>
      <c r="D342" s="6"/>
      <c r="E342" s="6"/>
      <c r="F342" s="6"/>
      <c r="G342" s="6"/>
      <c r="H342" s="6"/>
      <c r="I342" s="40"/>
      <c r="J342" s="6"/>
      <c r="K342" s="40"/>
      <c r="L342" s="6"/>
      <c r="M342" s="40"/>
      <c r="N342" s="6"/>
      <c r="O342" s="6"/>
      <c r="P342" s="6"/>
      <c r="Q342" s="6"/>
      <c r="R342" s="6"/>
      <c r="S342" s="6"/>
      <c r="T342" s="6"/>
      <c r="U342" s="6"/>
      <c r="V342" s="6"/>
      <c r="W342" s="6"/>
      <c r="X342" s="6"/>
      <c r="Y342" s="6"/>
      <c r="Z342" s="6"/>
      <c r="AA342" s="6"/>
      <c r="AB342" s="6"/>
      <c r="AC342" s="6"/>
      <c r="AD342" s="6"/>
      <c r="AE342" s="6"/>
      <c r="AF342" s="6"/>
      <c r="AG342" s="6"/>
      <c r="AH342" s="6"/>
      <c r="AI342" s="6"/>
      <c r="AJ342" s="6"/>
      <c r="AK342" s="6"/>
    </row>
    <row r="343" spans="1:37">
      <c r="A343" s="40"/>
      <c r="B343" s="6"/>
      <c r="C343" s="6"/>
      <c r="D343" s="6"/>
      <c r="E343" s="6"/>
      <c r="F343" s="6"/>
      <c r="G343" s="6"/>
      <c r="H343" s="6"/>
      <c r="I343" s="40"/>
      <c r="J343" s="6"/>
      <c r="K343" s="40"/>
      <c r="L343" s="6"/>
      <c r="M343" s="40"/>
      <c r="N343" s="6"/>
      <c r="O343" s="6"/>
      <c r="P343" s="6"/>
      <c r="Q343" s="6"/>
      <c r="R343" s="6"/>
      <c r="S343" s="6"/>
      <c r="T343" s="6"/>
      <c r="U343" s="6"/>
      <c r="V343" s="6"/>
      <c r="W343" s="6"/>
      <c r="X343" s="6"/>
      <c r="Y343" s="6"/>
      <c r="Z343" s="6"/>
      <c r="AA343" s="6"/>
      <c r="AB343" s="6"/>
      <c r="AC343" s="6"/>
      <c r="AD343" s="6"/>
      <c r="AE343" s="6"/>
      <c r="AF343" s="6"/>
      <c r="AG343" s="6"/>
      <c r="AH343" s="6"/>
      <c r="AI343" s="6"/>
      <c r="AJ343" s="6"/>
      <c r="AK343" s="6"/>
    </row>
    <row r="344" spans="1:37">
      <c r="A344" s="40"/>
      <c r="B344" s="6"/>
      <c r="C344" s="6"/>
      <c r="D344" s="6"/>
      <c r="E344" s="6"/>
      <c r="F344" s="6"/>
      <c r="G344" s="6"/>
      <c r="H344" s="6"/>
      <c r="I344" s="40"/>
      <c r="J344" s="6"/>
      <c r="K344" s="40"/>
      <c r="L344" s="6"/>
      <c r="M344" s="40"/>
      <c r="N344" s="6"/>
      <c r="O344" s="6"/>
      <c r="P344" s="6"/>
      <c r="Q344" s="6"/>
      <c r="R344" s="6"/>
      <c r="S344" s="6"/>
      <c r="T344" s="6"/>
      <c r="U344" s="6"/>
      <c r="V344" s="6"/>
      <c r="W344" s="6"/>
      <c r="X344" s="6"/>
      <c r="Y344" s="6"/>
      <c r="Z344" s="6"/>
      <c r="AA344" s="6"/>
      <c r="AB344" s="6"/>
      <c r="AC344" s="6"/>
      <c r="AD344" s="6"/>
      <c r="AE344" s="6"/>
      <c r="AF344" s="6"/>
      <c r="AG344" s="6"/>
      <c r="AH344" s="6"/>
      <c r="AI344" s="6"/>
      <c r="AJ344" s="6"/>
      <c r="AK344" s="6"/>
    </row>
    <row r="345" spans="1:37">
      <c r="A345" s="40"/>
      <c r="B345" s="6"/>
      <c r="C345" s="6"/>
      <c r="D345" s="6"/>
      <c r="E345" s="6"/>
      <c r="F345" s="6"/>
      <c r="G345" s="6"/>
      <c r="H345" s="6"/>
      <c r="I345" s="40"/>
      <c r="J345" s="6"/>
      <c r="K345" s="40"/>
      <c r="L345" s="6"/>
      <c r="M345" s="40"/>
      <c r="N345" s="6"/>
      <c r="O345" s="6"/>
      <c r="P345" s="6"/>
      <c r="Q345" s="6"/>
      <c r="R345" s="6"/>
      <c r="S345" s="6"/>
      <c r="T345" s="6"/>
      <c r="U345" s="6"/>
      <c r="V345" s="6"/>
      <c r="W345" s="6"/>
      <c r="X345" s="6"/>
      <c r="Y345" s="6"/>
      <c r="Z345" s="6"/>
      <c r="AA345" s="6"/>
      <c r="AB345" s="6"/>
      <c r="AC345" s="6"/>
      <c r="AD345" s="6"/>
      <c r="AE345" s="6"/>
      <c r="AF345" s="6"/>
      <c r="AG345" s="6"/>
      <c r="AH345" s="6"/>
      <c r="AI345" s="6"/>
      <c r="AJ345" s="6"/>
      <c r="AK345" s="6"/>
    </row>
    <row r="346" spans="1:37">
      <c r="A346" s="40"/>
      <c r="B346" s="6"/>
      <c r="C346" s="6"/>
      <c r="D346" s="6"/>
      <c r="E346" s="6"/>
      <c r="F346" s="6"/>
      <c r="G346" s="6"/>
      <c r="H346" s="6"/>
      <c r="I346" s="40"/>
      <c r="J346" s="6"/>
      <c r="K346" s="40"/>
      <c r="L346" s="6"/>
      <c r="M346" s="40"/>
      <c r="N346" s="6"/>
      <c r="O346" s="6"/>
      <c r="P346" s="6"/>
      <c r="Q346" s="6"/>
      <c r="R346" s="6"/>
      <c r="S346" s="6"/>
      <c r="T346" s="6"/>
      <c r="U346" s="6"/>
      <c r="V346" s="6"/>
      <c r="W346" s="6"/>
      <c r="X346" s="6"/>
      <c r="Y346" s="6"/>
      <c r="Z346" s="6"/>
      <c r="AA346" s="6"/>
      <c r="AB346" s="6"/>
      <c r="AC346" s="6"/>
      <c r="AD346" s="6"/>
      <c r="AE346" s="6"/>
      <c r="AF346" s="6"/>
      <c r="AG346" s="6"/>
      <c r="AH346" s="6"/>
      <c r="AI346" s="6"/>
      <c r="AJ346" s="6"/>
      <c r="AK346" s="6"/>
    </row>
    <row r="347" spans="1:37">
      <c r="A347" s="40"/>
      <c r="B347" s="6"/>
      <c r="C347" s="6"/>
      <c r="D347" s="6"/>
      <c r="E347" s="6"/>
      <c r="F347" s="6"/>
      <c r="G347" s="6"/>
      <c r="H347" s="6"/>
      <c r="I347" s="40"/>
      <c r="J347" s="6"/>
      <c r="K347" s="40"/>
      <c r="L347" s="6"/>
      <c r="M347" s="40"/>
      <c r="N347" s="6"/>
      <c r="O347" s="6"/>
      <c r="P347" s="6"/>
      <c r="Q347" s="6"/>
      <c r="R347" s="6"/>
      <c r="S347" s="6"/>
      <c r="T347" s="6"/>
      <c r="U347" s="6"/>
      <c r="V347" s="6"/>
      <c r="W347" s="6"/>
      <c r="X347" s="6"/>
      <c r="Y347" s="6"/>
      <c r="Z347" s="6"/>
      <c r="AA347" s="6"/>
      <c r="AB347" s="6"/>
      <c r="AC347" s="6"/>
      <c r="AD347" s="6"/>
      <c r="AE347" s="6"/>
      <c r="AF347" s="6"/>
      <c r="AG347" s="6"/>
      <c r="AH347" s="6"/>
      <c r="AI347" s="6"/>
      <c r="AJ347" s="6"/>
      <c r="AK347" s="6"/>
    </row>
    <row r="348" spans="1:37">
      <c r="A348" s="40"/>
      <c r="B348" s="6"/>
      <c r="C348" s="6"/>
      <c r="D348" s="6"/>
      <c r="E348" s="6"/>
      <c r="F348" s="6"/>
      <c r="G348" s="6"/>
      <c r="H348" s="6"/>
      <c r="I348" s="40"/>
      <c r="J348" s="6"/>
      <c r="K348" s="40"/>
      <c r="L348" s="6"/>
      <c r="M348" s="40"/>
      <c r="N348" s="6"/>
      <c r="O348" s="6"/>
      <c r="P348" s="6"/>
      <c r="Q348" s="6"/>
      <c r="R348" s="6"/>
      <c r="S348" s="6"/>
      <c r="T348" s="6"/>
      <c r="U348" s="6"/>
      <c r="V348" s="6"/>
      <c r="W348" s="6"/>
      <c r="X348" s="6"/>
      <c r="Y348" s="6"/>
      <c r="Z348" s="6"/>
      <c r="AA348" s="6"/>
      <c r="AB348" s="6"/>
      <c r="AC348" s="6"/>
      <c r="AD348" s="6"/>
      <c r="AE348" s="6"/>
      <c r="AF348" s="6"/>
      <c r="AG348" s="6"/>
      <c r="AH348" s="6"/>
      <c r="AI348" s="6"/>
      <c r="AJ348" s="6"/>
      <c r="AK348" s="6"/>
    </row>
    <row r="349" spans="1:37">
      <c r="A349" s="40"/>
      <c r="B349" s="6"/>
      <c r="C349" s="6"/>
      <c r="D349" s="6"/>
      <c r="E349" s="6"/>
      <c r="F349" s="6"/>
      <c r="G349" s="6"/>
      <c r="H349" s="6"/>
      <c r="I349" s="40"/>
      <c r="J349" s="6"/>
      <c r="K349" s="40"/>
      <c r="L349" s="6"/>
      <c r="M349" s="40"/>
      <c r="N349" s="6"/>
      <c r="O349" s="6"/>
      <c r="P349" s="6"/>
      <c r="Q349" s="6"/>
      <c r="R349" s="6"/>
      <c r="S349" s="6"/>
      <c r="T349" s="6"/>
      <c r="U349" s="6"/>
      <c r="V349" s="6"/>
      <c r="W349" s="6"/>
      <c r="X349" s="6"/>
      <c r="Y349" s="6"/>
      <c r="Z349" s="6"/>
      <c r="AA349" s="6"/>
      <c r="AB349" s="6"/>
      <c r="AC349" s="6"/>
      <c r="AD349" s="6"/>
      <c r="AE349" s="6"/>
      <c r="AF349" s="6"/>
      <c r="AG349" s="6"/>
      <c r="AH349" s="6"/>
      <c r="AI349" s="6"/>
      <c r="AJ349" s="6"/>
      <c r="AK349" s="6"/>
    </row>
    <row r="350" spans="1:37">
      <c r="A350" s="40"/>
      <c r="B350" s="6"/>
      <c r="C350" s="6"/>
      <c r="D350" s="6"/>
      <c r="E350" s="6"/>
      <c r="F350" s="6"/>
      <c r="G350" s="6"/>
      <c r="H350" s="6"/>
      <c r="I350" s="40"/>
      <c r="J350" s="6"/>
      <c r="K350" s="40"/>
      <c r="L350" s="6"/>
      <c r="M350" s="40"/>
      <c r="N350" s="6"/>
      <c r="O350" s="6"/>
      <c r="P350" s="6"/>
      <c r="Q350" s="6"/>
      <c r="R350" s="6"/>
      <c r="S350" s="6"/>
      <c r="T350" s="6"/>
      <c r="U350" s="6"/>
      <c r="V350" s="6"/>
      <c r="W350" s="6"/>
      <c r="X350" s="6"/>
      <c r="Y350" s="6"/>
      <c r="Z350" s="6"/>
      <c r="AA350" s="6"/>
      <c r="AB350" s="6"/>
      <c r="AC350" s="6"/>
      <c r="AD350" s="6"/>
      <c r="AE350" s="6"/>
      <c r="AF350" s="6"/>
      <c r="AG350" s="6"/>
      <c r="AH350" s="6"/>
      <c r="AI350" s="6"/>
      <c r="AJ350" s="6"/>
      <c r="AK350" s="6"/>
    </row>
    <row r="351" spans="1:37">
      <c r="A351" s="40"/>
      <c r="B351" s="6"/>
      <c r="C351" s="6"/>
      <c r="D351" s="6"/>
      <c r="E351" s="6"/>
      <c r="F351" s="6"/>
      <c r="G351" s="6"/>
      <c r="H351" s="6"/>
      <c r="I351" s="40"/>
      <c r="J351" s="6"/>
      <c r="K351" s="40"/>
      <c r="L351" s="6"/>
      <c r="M351" s="40"/>
      <c r="N351" s="6"/>
      <c r="O351" s="6"/>
      <c r="P351" s="6"/>
      <c r="Q351" s="6"/>
      <c r="R351" s="6"/>
      <c r="S351" s="6"/>
      <c r="T351" s="6"/>
      <c r="U351" s="6"/>
      <c r="V351" s="6"/>
      <c r="W351" s="6"/>
      <c r="X351" s="6"/>
      <c r="Y351" s="6"/>
      <c r="Z351" s="6"/>
      <c r="AA351" s="6"/>
      <c r="AB351" s="6"/>
      <c r="AC351" s="6"/>
      <c r="AD351" s="6"/>
      <c r="AE351" s="6"/>
      <c r="AF351" s="6"/>
      <c r="AG351" s="6"/>
      <c r="AH351" s="6"/>
      <c r="AI351" s="6"/>
      <c r="AJ351" s="6"/>
      <c r="AK351" s="6"/>
    </row>
    <row r="352" spans="1:37">
      <c r="A352" s="40"/>
      <c r="B352" s="6"/>
      <c r="C352" s="6"/>
      <c r="D352" s="6"/>
      <c r="E352" s="6"/>
      <c r="F352" s="6"/>
      <c r="G352" s="6"/>
      <c r="H352" s="6"/>
      <c r="I352" s="40"/>
      <c r="J352" s="6"/>
      <c r="K352" s="40"/>
      <c r="L352" s="6"/>
      <c r="M352" s="40"/>
      <c r="N352" s="6"/>
      <c r="O352" s="6"/>
      <c r="P352" s="6"/>
      <c r="Q352" s="6"/>
      <c r="R352" s="6"/>
      <c r="S352" s="6"/>
      <c r="T352" s="6"/>
      <c r="U352" s="6"/>
      <c r="V352" s="6"/>
      <c r="W352" s="6"/>
      <c r="X352" s="6"/>
      <c r="Y352" s="6"/>
      <c r="Z352" s="6"/>
      <c r="AA352" s="6"/>
      <c r="AB352" s="6"/>
      <c r="AC352" s="6"/>
      <c r="AD352" s="6"/>
      <c r="AE352" s="6"/>
      <c r="AF352" s="6"/>
      <c r="AG352" s="6"/>
      <c r="AH352" s="6"/>
      <c r="AI352" s="6"/>
      <c r="AJ352" s="6"/>
      <c r="AK352" s="6"/>
    </row>
    <row r="353" spans="1:37">
      <c r="A353" s="40"/>
      <c r="B353" s="6"/>
      <c r="C353" s="6"/>
      <c r="D353" s="6"/>
      <c r="E353" s="6"/>
      <c r="F353" s="6"/>
      <c r="G353" s="6"/>
      <c r="H353" s="6"/>
      <c r="I353" s="40"/>
      <c r="J353" s="6"/>
      <c r="K353" s="40"/>
      <c r="L353" s="6"/>
      <c r="M353" s="40"/>
      <c r="N353" s="6"/>
      <c r="O353" s="6"/>
      <c r="P353" s="6"/>
      <c r="Q353" s="6"/>
      <c r="R353" s="6"/>
      <c r="S353" s="6"/>
      <c r="T353" s="6"/>
      <c r="U353" s="6"/>
      <c r="V353" s="6"/>
      <c r="W353" s="6"/>
      <c r="X353" s="6"/>
      <c r="Y353" s="6"/>
      <c r="Z353" s="6"/>
      <c r="AA353" s="6"/>
      <c r="AB353" s="6"/>
      <c r="AC353" s="6"/>
      <c r="AD353" s="6"/>
      <c r="AE353" s="6"/>
      <c r="AF353" s="6"/>
      <c r="AG353" s="6"/>
      <c r="AH353" s="6"/>
      <c r="AI353" s="6"/>
      <c r="AJ353" s="6"/>
      <c r="AK353" s="6"/>
    </row>
    <row r="354" spans="1:37">
      <c r="A354" s="40"/>
      <c r="B354" s="6"/>
      <c r="C354" s="6"/>
      <c r="D354" s="6"/>
      <c r="E354" s="6"/>
      <c r="F354" s="6"/>
      <c r="G354" s="6"/>
      <c r="H354" s="6"/>
      <c r="I354" s="40"/>
      <c r="J354" s="6"/>
      <c r="K354" s="40"/>
      <c r="L354" s="6"/>
      <c r="M354" s="40"/>
      <c r="N354" s="6"/>
      <c r="O354" s="6"/>
      <c r="P354" s="6"/>
      <c r="Q354" s="6"/>
      <c r="R354" s="6"/>
      <c r="S354" s="6"/>
      <c r="T354" s="6"/>
      <c r="U354" s="6"/>
      <c r="V354" s="6"/>
      <c r="W354" s="6"/>
      <c r="X354" s="6"/>
      <c r="Y354" s="6"/>
      <c r="Z354" s="6"/>
      <c r="AA354" s="6"/>
      <c r="AB354" s="6"/>
      <c r="AC354" s="6"/>
      <c r="AD354" s="6"/>
      <c r="AE354" s="6"/>
      <c r="AF354" s="6"/>
      <c r="AG354" s="6"/>
      <c r="AH354" s="6"/>
      <c r="AI354" s="6"/>
      <c r="AJ354" s="6"/>
      <c r="AK354" s="6"/>
    </row>
    <row r="355" spans="1:37">
      <c r="A355" s="40"/>
      <c r="B355" s="6"/>
      <c r="C355" s="6"/>
      <c r="D355" s="6"/>
      <c r="E355" s="6"/>
      <c r="F355" s="6"/>
      <c r="G355" s="6"/>
      <c r="H355" s="6"/>
      <c r="I355" s="40"/>
      <c r="J355" s="6"/>
      <c r="K355" s="40"/>
      <c r="L355" s="6"/>
      <c r="M355" s="40"/>
      <c r="N355" s="6"/>
      <c r="O355" s="6"/>
      <c r="P355" s="6"/>
      <c r="Q355" s="6"/>
      <c r="R355" s="6"/>
      <c r="S355" s="6"/>
      <c r="T355" s="6"/>
      <c r="U355" s="6"/>
      <c r="V355" s="6"/>
      <c r="W355" s="6"/>
      <c r="X355" s="6"/>
      <c r="Y355" s="6"/>
      <c r="Z355" s="6"/>
      <c r="AA355" s="6"/>
      <c r="AB355" s="6"/>
      <c r="AC355" s="6"/>
      <c r="AD355" s="6"/>
      <c r="AE355" s="6"/>
      <c r="AF355" s="6"/>
      <c r="AG355" s="6"/>
      <c r="AH355" s="6"/>
      <c r="AI355" s="6"/>
      <c r="AJ355" s="6"/>
      <c r="AK355" s="6"/>
    </row>
    <row r="356" spans="1:37">
      <c r="A356" s="40"/>
      <c r="B356" s="6"/>
      <c r="C356" s="6"/>
      <c r="D356" s="6"/>
      <c r="E356" s="6"/>
      <c r="F356" s="6"/>
      <c r="G356" s="6"/>
      <c r="H356" s="6"/>
      <c r="I356" s="40"/>
      <c r="J356" s="6"/>
      <c r="K356" s="40"/>
      <c r="L356" s="6"/>
      <c r="M356" s="40"/>
      <c r="N356" s="6"/>
      <c r="O356" s="6"/>
      <c r="P356" s="6"/>
      <c r="Q356" s="6"/>
      <c r="R356" s="6"/>
      <c r="S356" s="6"/>
      <c r="T356" s="6"/>
      <c r="U356" s="6"/>
      <c r="V356" s="6"/>
      <c r="W356" s="6"/>
      <c r="X356" s="6"/>
      <c r="Y356" s="6"/>
      <c r="Z356" s="6"/>
      <c r="AA356" s="6"/>
      <c r="AB356" s="6"/>
      <c r="AC356" s="6"/>
      <c r="AD356" s="6"/>
      <c r="AE356" s="6"/>
      <c r="AF356" s="6"/>
      <c r="AG356" s="6"/>
      <c r="AH356" s="6"/>
      <c r="AI356" s="6"/>
      <c r="AJ356" s="6"/>
      <c r="AK356" s="6"/>
    </row>
    <row r="357" spans="1:37">
      <c r="A357" s="40"/>
      <c r="B357" s="6"/>
      <c r="C357" s="6"/>
      <c r="D357" s="6"/>
      <c r="E357" s="6"/>
      <c r="F357" s="6"/>
      <c r="G357" s="6"/>
      <c r="H357" s="6"/>
      <c r="I357" s="40"/>
      <c r="J357" s="6"/>
      <c r="K357" s="40"/>
      <c r="L357" s="6"/>
      <c r="M357" s="40"/>
      <c r="N357" s="6"/>
      <c r="O357" s="6"/>
      <c r="P357" s="6"/>
      <c r="Q357" s="6"/>
      <c r="R357" s="6"/>
      <c r="S357" s="6"/>
      <c r="T357" s="6"/>
      <c r="U357" s="6"/>
      <c r="V357" s="6"/>
      <c r="W357" s="6"/>
      <c r="X357" s="6"/>
      <c r="Y357" s="6"/>
      <c r="Z357" s="6"/>
      <c r="AA357" s="6"/>
      <c r="AB357" s="6"/>
      <c r="AC357" s="6"/>
      <c r="AD357" s="6"/>
      <c r="AE357" s="6"/>
      <c r="AF357" s="6"/>
      <c r="AG357" s="6"/>
      <c r="AH357" s="6"/>
      <c r="AI357" s="6"/>
      <c r="AJ357" s="6"/>
      <c r="AK357" s="6"/>
    </row>
    <row r="358" spans="1:37">
      <c r="A358" s="40"/>
      <c r="B358" s="6"/>
      <c r="C358" s="6"/>
      <c r="D358" s="6"/>
      <c r="E358" s="6"/>
      <c r="F358" s="6"/>
      <c r="G358" s="6"/>
      <c r="H358" s="6"/>
      <c r="I358" s="40"/>
      <c r="J358" s="6"/>
      <c r="K358" s="40"/>
      <c r="L358" s="6"/>
      <c r="M358" s="40"/>
      <c r="N358" s="6"/>
      <c r="O358" s="6"/>
      <c r="P358" s="6"/>
      <c r="Q358" s="6"/>
      <c r="R358" s="6"/>
      <c r="S358" s="6"/>
      <c r="T358" s="6"/>
      <c r="U358" s="6"/>
      <c r="V358" s="6"/>
      <c r="W358" s="6"/>
      <c r="X358" s="6"/>
      <c r="Y358" s="6"/>
      <c r="Z358" s="6"/>
      <c r="AA358" s="6"/>
      <c r="AB358" s="6"/>
      <c r="AC358" s="6"/>
      <c r="AD358" s="6"/>
      <c r="AE358" s="6"/>
      <c r="AF358" s="6"/>
      <c r="AG358" s="6"/>
      <c r="AH358" s="6"/>
      <c r="AI358" s="6"/>
      <c r="AJ358" s="6"/>
      <c r="AK358" s="6"/>
    </row>
    <row r="359" spans="1:37">
      <c r="A359" s="40"/>
      <c r="B359" s="6"/>
      <c r="C359" s="6"/>
      <c r="D359" s="6"/>
      <c r="E359" s="6"/>
      <c r="F359" s="6"/>
      <c r="G359" s="6"/>
      <c r="H359" s="6"/>
      <c r="I359" s="40"/>
      <c r="J359" s="6"/>
      <c r="K359" s="40"/>
      <c r="L359" s="6"/>
      <c r="M359" s="40"/>
      <c r="N359" s="6"/>
      <c r="O359" s="6"/>
      <c r="P359" s="6"/>
      <c r="Q359" s="6"/>
      <c r="R359" s="6"/>
      <c r="S359" s="6"/>
      <c r="T359" s="6"/>
      <c r="U359" s="6"/>
      <c r="V359" s="6"/>
      <c r="W359" s="6"/>
      <c r="X359" s="6"/>
      <c r="Y359" s="6"/>
      <c r="Z359" s="6"/>
      <c r="AA359" s="6"/>
      <c r="AB359" s="6"/>
      <c r="AC359" s="6"/>
      <c r="AD359" s="6"/>
      <c r="AE359" s="6"/>
      <c r="AF359" s="6"/>
      <c r="AG359" s="6"/>
      <c r="AH359" s="6"/>
      <c r="AI359" s="6"/>
      <c r="AJ359" s="6"/>
      <c r="AK359" s="6"/>
    </row>
    <row r="360" spans="1:37">
      <c r="A360" s="40"/>
      <c r="B360" s="6"/>
      <c r="C360" s="6"/>
      <c r="D360" s="6"/>
      <c r="E360" s="6"/>
      <c r="F360" s="6"/>
      <c r="G360" s="6"/>
      <c r="H360" s="6"/>
      <c r="I360" s="40"/>
      <c r="J360" s="6"/>
      <c r="K360" s="40"/>
      <c r="L360" s="6"/>
      <c r="M360" s="40"/>
      <c r="N360" s="6"/>
      <c r="O360" s="6"/>
      <c r="P360" s="6"/>
      <c r="Q360" s="6"/>
      <c r="R360" s="6"/>
      <c r="S360" s="6"/>
      <c r="T360" s="6"/>
      <c r="U360" s="6"/>
      <c r="V360" s="6"/>
      <c r="W360" s="6"/>
      <c r="X360" s="6"/>
      <c r="Y360" s="6"/>
      <c r="Z360" s="6"/>
      <c r="AA360" s="6"/>
      <c r="AB360" s="6"/>
      <c r="AC360" s="6"/>
      <c r="AD360" s="6"/>
      <c r="AE360" s="6"/>
      <c r="AF360" s="6"/>
      <c r="AG360" s="6"/>
      <c r="AH360" s="6"/>
      <c r="AI360" s="6"/>
      <c r="AJ360" s="6"/>
      <c r="AK360" s="6"/>
    </row>
    <row r="361" spans="1:37">
      <c r="A361" s="40"/>
      <c r="B361" s="6"/>
      <c r="C361" s="6"/>
      <c r="D361" s="6"/>
      <c r="E361" s="6"/>
      <c r="F361" s="6"/>
      <c r="G361" s="6"/>
      <c r="H361" s="6"/>
      <c r="I361" s="40"/>
      <c r="J361" s="6"/>
      <c r="K361" s="40"/>
      <c r="L361" s="6"/>
      <c r="M361" s="40"/>
      <c r="N361" s="6"/>
      <c r="O361" s="6"/>
      <c r="P361" s="6"/>
      <c r="Q361" s="6"/>
      <c r="R361" s="6"/>
      <c r="S361" s="6"/>
      <c r="T361" s="6"/>
      <c r="U361" s="6"/>
      <c r="V361" s="6"/>
      <c r="W361" s="6"/>
      <c r="X361" s="6"/>
      <c r="Y361" s="6"/>
      <c r="Z361" s="6"/>
      <c r="AA361" s="6"/>
      <c r="AB361" s="6"/>
      <c r="AC361" s="6"/>
      <c r="AD361" s="6"/>
      <c r="AE361" s="6"/>
      <c r="AF361" s="6"/>
      <c r="AG361" s="6"/>
      <c r="AH361" s="6"/>
      <c r="AI361" s="6"/>
      <c r="AJ361" s="6"/>
      <c r="AK361" s="6"/>
    </row>
    <row r="362" spans="1:37">
      <c r="A362" s="40"/>
      <c r="B362" s="6"/>
      <c r="C362" s="6"/>
      <c r="D362" s="6"/>
      <c r="E362" s="6"/>
      <c r="F362" s="6"/>
      <c r="G362" s="6"/>
      <c r="H362" s="6"/>
      <c r="I362" s="40"/>
      <c r="J362" s="6"/>
      <c r="K362" s="40"/>
      <c r="L362" s="6"/>
      <c r="M362" s="40"/>
      <c r="N362" s="6"/>
      <c r="O362" s="6"/>
      <c r="P362" s="6"/>
      <c r="Q362" s="6"/>
      <c r="R362" s="6"/>
      <c r="S362" s="6"/>
      <c r="T362" s="6"/>
      <c r="U362" s="6"/>
      <c r="V362" s="6"/>
      <c r="W362" s="6"/>
      <c r="X362" s="6"/>
      <c r="Y362" s="6"/>
      <c r="Z362" s="6"/>
      <c r="AA362" s="6"/>
      <c r="AB362" s="6"/>
      <c r="AC362" s="6"/>
      <c r="AD362" s="6"/>
      <c r="AE362" s="6"/>
      <c r="AF362" s="6"/>
      <c r="AG362" s="6"/>
      <c r="AH362" s="6"/>
      <c r="AI362" s="6"/>
      <c r="AJ362" s="6"/>
      <c r="AK362" s="6"/>
    </row>
    <row r="363" spans="1:37">
      <c r="A363" s="40"/>
      <c r="B363" s="6"/>
      <c r="C363" s="6"/>
      <c r="D363" s="6"/>
      <c r="E363" s="6"/>
      <c r="F363" s="6"/>
      <c r="G363" s="6"/>
      <c r="H363" s="6"/>
      <c r="I363" s="40"/>
      <c r="J363" s="6"/>
      <c r="K363" s="40"/>
      <c r="L363" s="6"/>
      <c r="M363" s="40"/>
      <c r="N363" s="6"/>
      <c r="O363" s="6"/>
      <c r="P363" s="6"/>
      <c r="Q363" s="6"/>
      <c r="R363" s="6"/>
      <c r="S363" s="6"/>
      <c r="T363" s="6"/>
      <c r="U363" s="6"/>
      <c r="V363" s="6"/>
      <c r="W363" s="6"/>
      <c r="X363" s="6"/>
      <c r="Y363" s="6"/>
      <c r="Z363" s="6"/>
      <c r="AA363" s="6"/>
      <c r="AB363" s="6"/>
      <c r="AC363" s="6"/>
      <c r="AD363" s="6"/>
      <c r="AE363" s="6"/>
      <c r="AF363" s="6"/>
      <c r="AG363" s="6"/>
      <c r="AH363" s="6"/>
      <c r="AI363" s="6"/>
      <c r="AJ363" s="6"/>
      <c r="AK363" s="6"/>
    </row>
    <row r="364" spans="1:37">
      <c r="A364" s="40"/>
      <c r="B364" s="6"/>
      <c r="C364" s="6"/>
      <c r="D364" s="6"/>
      <c r="E364" s="6"/>
      <c r="F364" s="6"/>
      <c r="G364" s="6"/>
      <c r="H364" s="6"/>
      <c r="I364" s="40"/>
      <c r="J364" s="6"/>
      <c r="K364" s="40"/>
      <c r="L364" s="6"/>
      <c r="M364" s="40"/>
      <c r="N364" s="6"/>
      <c r="O364" s="6"/>
      <c r="P364" s="6"/>
      <c r="Q364" s="6"/>
      <c r="R364" s="6"/>
      <c r="S364" s="6"/>
      <c r="T364" s="6"/>
      <c r="U364" s="6"/>
      <c r="V364" s="6"/>
      <c r="W364" s="6"/>
      <c r="X364" s="6"/>
      <c r="Y364" s="6"/>
      <c r="Z364" s="6"/>
      <c r="AA364" s="6"/>
      <c r="AB364" s="6"/>
      <c r="AC364" s="6"/>
      <c r="AD364" s="6"/>
      <c r="AE364" s="6"/>
      <c r="AF364" s="6"/>
      <c r="AG364" s="6"/>
      <c r="AH364" s="6"/>
      <c r="AI364" s="6"/>
      <c r="AJ364" s="6"/>
      <c r="AK364" s="6"/>
    </row>
    <row r="365" spans="1:37">
      <c r="A365" s="40"/>
      <c r="B365" s="6"/>
      <c r="C365" s="6"/>
      <c r="D365" s="6"/>
      <c r="E365" s="6"/>
      <c r="F365" s="6"/>
      <c r="G365" s="6"/>
      <c r="H365" s="6"/>
      <c r="I365" s="40"/>
      <c r="J365" s="6"/>
      <c r="K365" s="40"/>
      <c r="L365" s="6"/>
      <c r="M365" s="40"/>
      <c r="N365" s="6"/>
      <c r="O365" s="6"/>
      <c r="P365" s="6"/>
      <c r="Q365" s="6"/>
      <c r="R365" s="6"/>
      <c r="S365" s="6"/>
      <c r="T365" s="6"/>
      <c r="U365" s="6"/>
      <c r="V365" s="6"/>
      <c r="W365" s="6"/>
      <c r="X365" s="6"/>
      <c r="Y365" s="6"/>
      <c r="Z365" s="6"/>
      <c r="AA365" s="6"/>
      <c r="AB365" s="6"/>
      <c r="AC365" s="6"/>
      <c r="AD365" s="6"/>
      <c r="AE365" s="6"/>
      <c r="AF365" s="6"/>
      <c r="AG365" s="6"/>
      <c r="AH365" s="6"/>
      <c r="AI365" s="6"/>
      <c r="AJ365" s="6"/>
      <c r="AK365" s="6"/>
    </row>
    <row r="366" spans="1:37">
      <c r="A366" s="40"/>
      <c r="B366" s="6"/>
      <c r="C366" s="6"/>
      <c r="D366" s="6"/>
      <c r="E366" s="6"/>
      <c r="F366" s="6"/>
      <c r="G366" s="6"/>
      <c r="H366" s="6"/>
      <c r="I366" s="40"/>
      <c r="J366" s="6"/>
      <c r="K366" s="40"/>
      <c r="L366" s="6"/>
      <c r="M366" s="40"/>
      <c r="N366" s="6"/>
      <c r="O366" s="6"/>
      <c r="P366" s="6"/>
      <c r="Q366" s="6"/>
      <c r="R366" s="6"/>
      <c r="S366" s="6"/>
      <c r="T366" s="6"/>
      <c r="U366" s="6"/>
      <c r="V366" s="6"/>
      <c r="W366" s="6"/>
      <c r="X366" s="6"/>
      <c r="Y366" s="6"/>
      <c r="Z366" s="6"/>
      <c r="AA366" s="6"/>
      <c r="AB366" s="6"/>
      <c r="AC366" s="6"/>
      <c r="AD366" s="6"/>
      <c r="AE366" s="6"/>
      <c r="AF366" s="6"/>
      <c r="AG366" s="6"/>
      <c r="AH366" s="6"/>
      <c r="AI366" s="6"/>
      <c r="AJ366" s="6"/>
      <c r="AK366" s="6"/>
    </row>
    <row r="367" spans="1:37">
      <c r="A367" s="40"/>
      <c r="B367" s="6"/>
      <c r="C367" s="6"/>
      <c r="D367" s="6"/>
      <c r="E367" s="6"/>
      <c r="F367" s="6"/>
      <c r="G367" s="6"/>
      <c r="H367" s="6"/>
      <c r="I367" s="40"/>
      <c r="J367" s="6"/>
      <c r="K367" s="40"/>
      <c r="L367" s="6"/>
      <c r="M367" s="40"/>
      <c r="N367" s="6"/>
      <c r="O367" s="6"/>
      <c r="P367" s="6"/>
      <c r="Q367" s="6"/>
      <c r="R367" s="6"/>
      <c r="S367" s="6"/>
      <c r="T367" s="6"/>
      <c r="U367" s="6"/>
      <c r="V367" s="6"/>
      <c r="W367" s="6"/>
      <c r="X367" s="6"/>
      <c r="Y367" s="6"/>
      <c r="Z367" s="6"/>
      <c r="AA367" s="6"/>
      <c r="AB367" s="6"/>
      <c r="AC367" s="6"/>
      <c r="AD367" s="6"/>
      <c r="AE367" s="6"/>
      <c r="AF367" s="6"/>
      <c r="AG367" s="6"/>
      <c r="AH367" s="6"/>
      <c r="AI367" s="6"/>
      <c r="AJ367" s="6"/>
      <c r="AK367" s="6"/>
    </row>
    <row r="368" spans="1:37">
      <c r="A368" s="40"/>
      <c r="B368" s="6"/>
      <c r="C368" s="6"/>
      <c r="D368" s="6"/>
      <c r="E368" s="6"/>
      <c r="F368" s="6"/>
      <c r="G368" s="6"/>
      <c r="H368" s="6"/>
      <c r="I368" s="40"/>
      <c r="J368" s="6"/>
      <c r="K368" s="40"/>
      <c r="L368" s="6"/>
      <c r="M368" s="40"/>
      <c r="N368" s="6"/>
      <c r="O368" s="6"/>
      <c r="P368" s="6"/>
      <c r="Q368" s="6"/>
      <c r="R368" s="6"/>
      <c r="S368" s="6"/>
      <c r="T368" s="6"/>
      <c r="U368" s="6"/>
      <c r="V368" s="6"/>
      <c r="W368" s="6"/>
      <c r="X368" s="6"/>
      <c r="Y368" s="6"/>
      <c r="Z368" s="6"/>
      <c r="AA368" s="6"/>
      <c r="AB368" s="6"/>
      <c r="AC368" s="6"/>
      <c r="AD368" s="6"/>
      <c r="AE368" s="6"/>
      <c r="AF368" s="6"/>
      <c r="AG368" s="6"/>
      <c r="AH368" s="6"/>
      <c r="AI368" s="6"/>
      <c r="AJ368" s="6"/>
      <c r="AK368" s="6"/>
    </row>
    <row r="369" spans="1:37">
      <c r="A369" s="40"/>
      <c r="B369" s="6"/>
      <c r="C369" s="6"/>
      <c r="D369" s="6"/>
      <c r="E369" s="6"/>
      <c r="F369" s="6"/>
      <c r="G369" s="6"/>
      <c r="H369" s="6"/>
      <c r="I369" s="40"/>
      <c r="J369" s="6"/>
      <c r="K369" s="40"/>
      <c r="L369" s="6"/>
      <c r="M369" s="40"/>
      <c r="N369" s="6"/>
      <c r="O369" s="6"/>
      <c r="P369" s="6"/>
      <c r="Q369" s="6"/>
      <c r="R369" s="6"/>
      <c r="S369" s="6"/>
      <c r="T369" s="6"/>
      <c r="U369" s="6"/>
      <c r="V369" s="6"/>
      <c r="W369" s="6"/>
      <c r="X369" s="6"/>
      <c r="Y369" s="6"/>
      <c r="Z369" s="6"/>
      <c r="AA369" s="6"/>
      <c r="AB369" s="6"/>
      <c r="AC369" s="6"/>
      <c r="AD369" s="6"/>
      <c r="AE369" s="6"/>
      <c r="AF369" s="6"/>
      <c r="AG369" s="6"/>
      <c r="AH369" s="6"/>
      <c r="AI369" s="6"/>
      <c r="AJ369" s="6"/>
      <c r="AK369" s="6"/>
    </row>
    <row r="370" spans="1:37">
      <c r="A370" s="40"/>
      <c r="B370" s="6"/>
      <c r="C370" s="6"/>
      <c r="D370" s="6"/>
      <c r="E370" s="6"/>
      <c r="F370" s="6"/>
      <c r="G370" s="6"/>
      <c r="H370" s="6"/>
      <c r="I370" s="40"/>
      <c r="J370" s="6"/>
      <c r="K370" s="40"/>
      <c r="L370" s="6"/>
      <c r="M370" s="40"/>
      <c r="N370" s="6"/>
      <c r="O370" s="6"/>
      <c r="P370" s="6"/>
      <c r="Q370" s="6"/>
      <c r="R370" s="6"/>
      <c r="S370" s="6"/>
      <c r="T370" s="6"/>
      <c r="U370" s="6"/>
      <c r="V370" s="6"/>
      <c r="W370" s="6"/>
      <c r="X370" s="6"/>
      <c r="Y370" s="6"/>
      <c r="Z370" s="6"/>
      <c r="AA370" s="6"/>
      <c r="AB370" s="6"/>
      <c r="AC370" s="6"/>
      <c r="AD370" s="6"/>
      <c r="AE370" s="6"/>
      <c r="AF370" s="6"/>
      <c r="AG370" s="6"/>
      <c r="AH370" s="6"/>
      <c r="AI370" s="6"/>
      <c r="AJ370" s="6"/>
      <c r="AK370" s="6"/>
    </row>
    <row r="371" spans="1:37">
      <c r="A371" s="40"/>
      <c r="B371" s="6"/>
      <c r="C371" s="6"/>
      <c r="D371" s="6"/>
      <c r="E371" s="6"/>
      <c r="F371" s="6"/>
      <c r="G371" s="6"/>
      <c r="H371" s="6"/>
      <c r="I371" s="40"/>
      <c r="J371" s="6"/>
      <c r="K371" s="40"/>
      <c r="L371" s="6"/>
      <c r="M371" s="40"/>
      <c r="N371" s="6"/>
      <c r="O371" s="6"/>
      <c r="P371" s="6"/>
      <c r="Q371" s="6"/>
      <c r="R371" s="6"/>
      <c r="S371" s="6"/>
      <c r="T371" s="6"/>
      <c r="U371" s="6"/>
      <c r="V371" s="6"/>
      <c r="W371" s="6"/>
      <c r="X371" s="6"/>
      <c r="Y371" s="6"/>
      <c r="Z371" s="6"/>
      <c r="AA371" s="6"/>
      <c r="AB371" s="6"/>
      <c r="AC371" s="6"/>
      <c r="AD371" s="6"/>
      <c r="AE371" s="6"/>
      <c r="AF371" s="6"/>
      <c r="AG371" s="6"/>
      <c r="AH371" s="6"/>
      <c r="AI371" s="6"/>
      <c r="AJ371" s="6"/>
      <c r="AK371" s="6"/>
    </row>
    <row r="372" spans="1:37">
      <c r="A372" s="40"/>
      <c r="B372" s="6"/>
      <c r="C372" s="6"/>
      <c r="D372" s="6"/>
      <c r="E372" s="6"/>
      <c r="F372" s="6"/>
      <c r="G372" s="6"/>
      <c r="H372" s="6"/>
      <c r="I372" s="40"/>
      <c r="J372" s="6"/>
      <c r="K372" s="40"/>
      <c r="L372" s="6"/>
      <c r="M372" s="40"/>
      <c r="N372" s="6"/>
      <c r="O372" s="6"/>
      <c r="P372" s="6"/>
      <c r="Q372" s="6"/>
      <c r="R372" s="6"/>
      <c r="S372" s="6"/>
      <c r="T372" s="6"/>
      <c r="U372" s="6"/>
      <c r="V372" s="6"/>
      <c r="W372" s="6"/>
      <c r="X372" s="6"/>
      <c r="Y372" s="6"/>
      <c r="Z372" s="6"/>
      <c r="AA372" s="6"/>
      <c r="AB372" s="6"/>
      <c r="AC372" s="6"/>
      <c r="AD372" s="6"/>
      <c r="AE372" s="6"/>
      <c r="AF372" s="6"/>
      <c r="AG372" s="6"/>
      <c r="AH372" s="6"/>
      <c r="AI372" s="6"/>
      <c r="AJ372" s="6"/>
      <c r="AK372" s="6"/>
    </row>
    <row r="373" spans="1:37">
      <c r="A373" s="40"/>
      <c r="B373" s="6"/>
      <c r="C373" s="6"/>
      <c r="D373" s="6"/>
      <c r="E373" s="6"/>
      <c r="F373" s="6"/>
      <c r="G373" s="6"/>
      <c r="H373" s="6"/>
      <c r="I373" s="40"/>
      <c r="J373" s="6"/>
      <c r="K373" s="40"/>
      <c r="L373" s="6"/>
      <c r="M373" s="40"/>
      <c r="N373" s="6"/>
      <c r="O373" s="6"/>
      <c r="P373" s="6"/>
      <c r="Q373" s="6"/>
      <c r="R373" s="6"/>
      <c r="S373" s="6"/>
      <c r="T373" s="6"/>
      <c r="U373" s="6"/>
      <c r="V373" s="6"/>
      <c r="W373" s="6"/>
      <c r="X373" s="6"/>
      <c r="Y373" s="6"/>
      <c r="Z373" s="6"/>
      <c r="AA373" s="6"/>
      <c r="AB373" s="6"/>
      <c r="AC373" s="6"/>
      <c r="AD373" s="6"/>
      <c r="AE373" s="6"/>
      <c r="AF373" s="6"/>
      <c r="AG373" s="6"/>
      <c r="AH373" s="6"/>
      <c r="AI373" s="6"/>
      <c r="AJ373" s="6"/>
      <c r="AK373" s="6"/>
    </row>
    <row r="374" spans="1:37">
      <c r="A374" s="40"/>
      <c r="B374" s="6"/>
      <c r="C374" s="6"/>
      <c r="D374" s="6"/>
      <c r="E374" s="6"/>
      <c r="F374" s="6"/>
      <c r="G374" s="6"/>
      <c r="H374" s="6"/>
      <c r="I374" s="40"/>
      <c r="J374" s="6"/>
      <c r="K374" s="40"/>
      <c r="L374" s="6"/>
      <c r="M374" s="40"/>
      <c r="N374" s="6"/>
      <c r="O374" s="6"/>
      <c r="P374" s="6"/>
      <c r="Q374" s="6"/>
      <c r="R374" s="6"/>
      <c r="S374" s="6"/>
      <c r="T374" s="6"/>
      <c r="U374" s="6"/>
      <c r="V374" s="6"/>
      <c r="W374" s="6"/>
      <c r="X374" s="6"/>
      <c r="Y374" s="6"/>
      <c r="Z374" s="6"/>
      <c r="AA374" s="6"/>
      <c r="AB374" s="6"/>
      <c r="AC374" s="6"/>
      <c r="AD374" s="6"/>
      <c r="AE374" s="6"/>
      <c r="AF374" s="6"/>
      <c r="AG374" s="6"/>
      <c r="AH374" s="6"/>
      <c r="AI374" s="6"/>
      <c r="AJ374" s="6"/>
      <c r="AK374" s="6"/>
    </row>
    <row r="375" spans="1:37">
      <c r="A375" s="40"/>
      <c r="B375" s="6"/>
      <c r="C375" s="6"/>
      <c r="D375" s="6"/>
      <c r="E375" s="6"/>
      <c r="F375" s="6"/>
      <c r="G375" s="6"/>
      <c r="H375" s="6"/>
      <c r="I375" s="40"/>
      <c r="J375" s="6"/>
      <c r="K375" s="40"/>
      <c r="L375" s="6"/>
      <c r="M375" s="40"/>
      <c r="N375" s="6"/>
      <c r="O375" s="6"/>
      <c r="P375" s="6"/>
      <c r="Q375" s="6"/>
      <c r="R375" s="6"/>
      <c r="S375" s="6"/>
      <c r="T375" s="6"/>
      <c r="U375" s="6"/>
      <c r="V375" s="6"/>
      <c r="W375" s="6"/>
      <c r="X375" s="6"/>
      <c r="Y375" s="6"/>
      <c r="Z375" s="6"/>
      <c r="AA375" s="6"/>
      <c r="AB375" s="6"/>
      <c r="AC375" s="6"/>
      <c r="AD375" s="6"/>
      <c r="AE375" s="6"/>
      <c r="AF375" s="6"/>
      <c r="AG375" s="6"/>
      <c r="AH375" s="6"/>
      <c r="AI375" s="6"/>
      <c r="AJ375" s="6"/>
      <c r="AK375" s="6"/>
    </row>
    <row r="376" spans="1:37">
      <c r="A376" s="40"/>
      <c r="B376" s="6"/>
      <c r="C376" s="6"/>
      <c r="D376" s="6"/>
      <c r="E376" s="6"/>
      <c r="F376" s="6"/>
      <c r="G376" s="6"/>
      <c r="H376" s="6"/>
      <c r="I376" s="40"/>
      <c r="J376" s="6"/>
      <c r="K376" s="40"/>
      <c r="L376" s="6"/>
      <c r="M376" s="40"/>
      <c r="N376" s="6"/>
      <c r="O376" s="6"/>
      <c r="P376" s="6"/>
      <c r="Q376" s="6"/>
      <c r="R376" s="6"/>
      <c r="S376" s="6"/>
      <c r="T376" s="6"/>
      <c r="U376" s="6"/>
      <c r="V376" s="6"/>
      <c r="W376" s="6"/>
      <c r="X376" s="6"/>
      <c r="Y376" s="6"/>
      <c r="Z376" s="6"/>
      <c r="AA376" s="6"/>
      <c r="AB376" s="6"/>
      <c r="AC376" s="6"/>
      <c r="AD376" s="6"/>
      <c r="AE376" s="6"/>
      <c r="AF376" s="6"/>
      <c r="AG376" s="6"/>
      <c r="AH376" s="6"/>
      <c r="AI376" s="6"/>
      <c r="AJ376" s="6"/>
      <c r="AK376" s="6"/>
    </row>
    <row r="377" spans="1:37">
      <c r="A377" s="40"/>
      <c r="B377" s="6"/>
      <c r="C377" s="6"/>
      <c r="D377" s="6"/>
      <c r="E377" s="6"/>
      <c r="F377" s="6"/>
      <c r="G377" s="6"/>
      <c r="H377" s="6"/>
      <c r="I377" s="40"/>
      <c r="J377" s="6"/>
      <c r="K377" s="40"/>
      <c r="L377" s="6"/>
      <c r="M377" s="40"/>
      <c r="N377" s="6"/>
      <c r="O377" s="6"/>
      <c r="P377" s="6"/>
      <c r="Q377" s="6"/>
      <c r="R377" s="6"/>
      <c r="S377" s="6"/>
      <c r="T377" s="6"/>
      <c r="U377" s="6"/>
      <c r="V377" s="6"/>
      <c r="W377" s="6"/>
      <c r="X377" s="6"/>
      <c r="Y377" s="6"/>
      <c r="Z377" s="6"/>
      <c r="AA377" s="6"/>
      <c r="AB377" s="6"/>
      <c r="AC377" s="6"/>
      <c r="AD377" s="6"/>
      <c r="AE377" s="6"/>
      <c r="AF377" s="6"/>
      <c r="AG377" s="6"/>
      <c r="AH377" s="6"/>
      <c r="AI377" s="6"/>
      <c r="AJ377" s="6"/>
      <c r="AK377" s="6"/>
    </row>
    <row r="378" spans="1:37">
      <c r="A378" s="40"/>
      <c r="B378" s="6"/>
      <c r="C378" s="6"/>
      <c r="D378" s="6"/>
      <c r="E378" s="6"/>
      <c r="F378" s="6"/>
      <c r="G378" s="6"/>
      <c r="H378" s="6"/>
      <c r="I378" s="40"/>
      <c r="J378" s="6"/>
      <c r="K378" s="40"/>
      <c r="L378" s="6"/>
      <c r="M378" s="40"/>
      <c r="N378" s="6"/>
      <c r="O378" s="6"/>
      <c r="P378" s="6"/>
      <c r="Q378" s="6"/>
      <c r="R378" s="6"/>
      <c r="S378" s="6"/>
      <c r="T378" s="6"/>
      <c r="U378" s="6"/>
      <c r="V378" s="6"/>
      <c r="W378" s="6"/>
      <c r="X378" s="6"/>
      <c r="Y378" s="6"/>
      <c r="Z378" s="6"/>
      <c r="AA378" s="6"/>
      <c r="AB378" s="6"/>
      <c r="AC378" s="6"/>
      <c r="AD378" s="6"/>
      <c r="AE378" s="6"/>
      <c r="AF378" s="6"/>
      <c r="AG378" s="6"/>
      <c r="AH378" s="6"/>
      <c r="AI378" s="6"/>
      <c r="AJ378" s="6"/>
      <c r="AK378" s="6"/>
    </row>
    <row r="379" spans="1:37">
      <c r="A379" s="40"/>
      <c r="B379" s="6"/>
      <c r="C379" s="6"/>
      <c r="D379" s="6"/>
      <c r="E379" s="6"/>
      <c r="F379" s="6"/>
      <c r="G379" s="6"/>
      <c r="H379" s="6"/>
      <c r="I379" s="40"/>
      <c r="J379" s="6"/>
      <c r="K379" s="40"/>
      <c r="L379" s="6"/>
      <c r="M379" s="40"/>
      <c r="N379" s="6"/>
      <c r="O379" s="6"/>
      <c r="P379" s="6"/>
      <c r="Q379" s="6"/>
      <c r="R379" s="6"/>
      <c r="S379" s="6"/>
      <c r="T379" s="6"/>
      <c r="U379" s="6"/>
      <c r="V379" s="6"/>
      <c r="W379" s="6"/>
      <c r="X379" s="6"/>
      <c r="Y379" s="6"/>
      <c r="Z379" s="6"/>
      <c r="AA379" s="6"/>
      <c r="AB379" s="6"/>
      <c r="AC379" s="6"/>
      <c r="AD379" s="6"/>
      <c r="AE379" s="6"/>
      <c r="AF379" s="6"/>
      <c r="AG379" s="6"/>
      <c r="AH379" s="6"/>
      <c r="AI379" s="6"/>
      <c r="AJ379" s="6"/>
      <c r="AK379" s="6"/>
    </row>
    <row r="380" spans="1:37">
      <c r="A380" s="40"/>
      <c r="B380" s="6"/>
      <c r="C380" s="6"/>
      <c r="D380" s="6"/>
      <c r="E380" s="6"/>
      <c r="F380" s="6"/>
      <c r="G380" s="6"/>
      <c r="H380" s="6"/>
      <c r="I380" s="40"/>
      <c r="J380" s="6"/>
      <c r="K380" s="40"/>
      <c r="L380" s="6"/>
      <c r="M380" s="40"/>
      <c r="N380" s="6"/>
      <c r="O380" s="6"/>
      <c r="P380" s="6"/>
      <c r="Q380" s="6"/>
      <c r="R380" s="6"/>
      <c r="S380" s="6"/>
      <c r="T380" s="6"/>
      <c r="U380" s="6"/>
      <c r="V380" s="6"/>
      <c r="W380" s="6"/>
      <c r="X380" s="6"/>
      <c r="Y380" s="6"/>
      <c r="Z380" s="6"/>
      <c r="AA380" s="6"/>
      <c r="AB380" s="6"/>
      <c r="AC380" s="6"/>
      <c r="AD380" s="6"/>
      <c r="AE380" s="6"/>
      <c r="AF380" s="6"/>
      <c r="AG380" s="6"/>
      <c r="AH380" s="6"/>
      <c r="AI380" s="6"/>
      <c r="AJ380" s="6"/>
      <c r="AK380" s="6"/>
    </row>
    <row r="381" spans="1:37">
      <c r="A381" s="40"/>
      <c r="B381" s="6"/>
      <c r="C381" s="6"/>
      <c r="D381" s="6"/>
      <c r="E381" s="6"/>
      <c r="F381" s="6"/>
      <c r="G381" s="6"/>
      <c r="H381" s="6"/>
      <c r="I381" s="40"/>
      <c r="J381" s="6"/>
      <c r="K381" s="40"/>
      <c r="L381" s="6"/>
      <c r="M381" s="40"/>
      <c r="N381" s="6"/>
      <c r="O381" s="6"/>
      <c r="P381" s="6"/>
      <c r="Q381" s="6"/>
      <c r="R381" s="6"/>
      <c r="S381" s="6"/>
      <c r="T381" s="6"/>
      <c r="U381" s="6"/>
      <c r="V381" s="6"/>
      <c r="W381" s="6"/>
      <c r="X381" s="6"/>
      <c r="Y381" s="6"/>
      <c r="Z381" s="6"/>
      <c r="AA381" s="6"/>
      <c r="AB381" s="6"/>
      <c r="AC381" s="6"/>
      <c r="AD381" s="6"/>
      <c r="AE381" s="6"/>
      <c r="AF381" s="6"/>
      <c r="AG381" s="6"/>
      <c r="AH381" s="6"/>
      <c r="AI381" s="6"/>
      <c r="AJ381" s="6"/>
      <c r="AK381" s="6"/>
    </row>
    <row r="382" spans="1:37">
      <c r="A382" s="40"/>
      <c r="B382" s="6"/>
      <c r="C382" s="6"/>
      <c r="D382" s="6"/>
      <c r="E382" s="6"/>
      <c r="F382" s="6"/>
      <c r="G382" s="6"/>
      <c r="H382" s="6"/>
      <c r="I382" s="40"/>
      <c r="J382" s="6"/>
      <c r="K382" s="40"/>
      <c r="L382" s="6"/>
      <c r="M382" s="40"/>
      <c r="N382" s="6"/>
      <c r="O382" s="6"/>
      <c r="P382" s="6"/>
      <c r="Q382" s="6"/>
      <c r="R382" s="6"/>
      <c r="S382" s="6"/>
      <c r="T382" s="6"/>
      <c r="U382" s="6"/>
      <c r="V382" s="6"/>
      <c r="W382" s="6"/>
      <c r="X382" s="6"/>
      <c r="Y382" s="6"/>
      <c r="Z382" s="6"/>
      <c r="AA382" s="6"/>
      <c r="AB382" s="6"/>
      <c r="AC382" s="6"/>
      <c r="AD382" s="6"/>
      <c r="AE382" s="6"/>
      <c r="AF382" s="6"/>
      <c r="AG382" s="6"/>
      <c r="AH382" s="6"/>
      <c r="AI382" s="6"/>
      <c r="AJ382" s="6"/>
      <c r="AK382" s="6"/>
    </row>
    <row r="383" spans="1:37">
      <c r="A383" s="40"/>
      <c r="B383" s="6"/>
      <c r="C383" s="6"/>
      <c r="D383" s="6"/>
      <c r="E383" s="6"/>
      <c r="F383" s="6"/>
      <c r="G383" s="6"/>
      <c r="H383" s="6"/>
      <c r="I383" s="40"/>
      <c r="J383" s="6"/>
      <c r="K383" s="40"/>
      <c r="L383" s="6"/>
      <c r="M383" s="40"/>
      <c r="N383" s="6"/>
      <c r="O383" s="6"/>
      <c r="P383" s="6"/>
      <c r="Q383" s="6"/>
      <c r="R383" s="6"/>
      <c r="S383" s="6"/>
      <c r="T383" s="6"/>
      <c r="U383" s="6"/>
      <c r="V383" s="6"/>
      <c r="W383" s="6"/>
      <c r="X383" s="6"/>
      <c r="Y383" s="6"/>
      <c r="Z383" s="6"/>
      <c r="AA383" s="6"/>
      <c r="AB383" s="6"/>
      <c r="AC383" s="6"/>
      <c r="AD383" s="6"/>
      <c r="AE383" s="6"/>
      <c r="AF383" s="6"/>
      <c r="AG383" s="6"/>
      <c r="AH383" s="6"/>
      <c r="AI383" s="6"/>
      <c r="AJ383" s="6"/>
      <c r="AK383" s="6"/>
    </row>
    <row r="384" spans="1:37">
      <c r="A384" s="40"/>
      <c r="B384" s="6"/>
      <c r="C384" s="6"/>
      <c r="D384" s="6"/>
      <c r="E384" s="6"/>
      <c r="F384" s="6"/>
      <c r="G384" s="6"/>
      <c r="H384" s="6"/>
      <c r="I384" s="40"/>
      <c r="J384" s="6"/>
      <c r="K384" s="40"/>
      <c r="L384" s="6"/>
      <c r="M384" s="40"/>
      <c r="N384" s="6"/>
      <c r="O384" s="6"/>
      <c r="P384" s="6"/>
      <c r="Q384" s="6"/>
      <c r="R384" s="6"/>
      <c r="S384" s="6"/>
      <c r="T384" s="6"/>
      <c r="U384" s="6"/>
      <c r="V384" s="6"/>
      <c r="W384" s="6"/>
      <c r="X384" s="6"/>
      <c r="Y384" s="6"/>
      <c r="Z384" s="6"/>
      <c r="AA384" s="6"/>
      <c r="AB384" s="6"/>
      <c r="AC384" s="6"/>
      <c r="AD384" s="6"/>
      <c r="AE384" s="6"/>
      <c r="AF384" s="6"/>
      <c r="AG384" s="6"/>
      <c r="AH384" s="6"/>
      <c r="AI384" s="6"/>
      <c r="AJ384" s="6"/>
      <c r="AK384" s="6"/>
    </row>
    <row r="385" spans="1:37">
      <c r="A385" s="40"/>
      <c r="B385" s="6"/>
      <c r="C385" s="6"/>
      <c r="D385" s="6"/>
      <c r="E385" s="6"/>
      <c r="F385" s="6"/>
      <c r="G385" s="6"/>
      <c r="H385" s="6"/>
      <c r="I385" s="40"/>
      <c r="J385" s="6"/>
      <c r="K385" s="40"/>
      <c r="L385" s="6"/>
      <c r="M385" s="40"/>
      <c r="N385" s="6"/>
      <c r="O385" s="6"/>
      <c r="P385" s="6"/>
      <c r="Q385" s="6"/>
      <c r="R385" s="6"/>
      <c r="S385" s="6"/>
      <c r="T385" s="6"/>
      <c r="U385" s="6"/>
      <c r="V385" s="6"/>
      <c r="W385" s="6"/>
      <c r="X385" s="6"/>
      <c r="Y385" s="6"/>
      <c r="Z385" s="6"/>
      <c r="AA385" s="6"/>
      <c r="AB385" s="6"/>
      <c r="AC385" s="6"/>
      <c r="AD385" s="6"/>
      <c r="AE385" s="6"/>
      <c r="AF385" s="6"/>
      <c r="AG385" s="6"/>
      <c r="AH385" s="6"/>
      <c r="AI385" s="6"/>
      <c r="AJ385" s="6"/>
      <c r="AK385" s="6"/>
    </row>
    <row r="386" spans="1:37">
      <c r="A386" s="40"/>
      <c r="B386" s="6"/>
      <c r="C386" s="6"/>
      <c r="D386" s="6"/>
      <c r="E386" s="6"/>
      <c r="F386" s="6"/>
      <c r="G386" s="6"/>
      <c r="H386" s="6"/>
      <c r="I386" s="40"/>
      <c r="J386" s="6"/>
      <c r="K386" s="40"/>
      <c r="L386" s="6"/>
      <c r="M386" s="40"/>
      <c r="N386" s="6"/>
      <c r="O386" s="6"/>
      <c r="P386" s="6"/>
      <c r="Q386" s="6"/>
      <c r="R386" s="6"/>
      <c r="S386" s="6"/>
      <c r="T386" s="6"/>
      <c r="U386" s="6"/>
      <c r="V386" s="6"/>
      <c r="W386" s="6"/>
      <c r="X386" s="6"/>
      <c r="Y386" s="6"/>
      <c r="Z386" s="6"/>
      <c r="AA386" s="6"/>
      <c r="AB386" s="6"/>
      <c r="AC386" s="6"/>
      <c r="AD386" s="6"/>
      <c r="AE386" s="6"/>
      <c r="AF386" s="6"/>
      <c r="AG386" s="6"/>
      <c r="AH386" s="6"/>
      <c r="AI386" s="6"/>
      <c r="AJ386" s="6"/>
      <c r="AK386" s="6"/>
    </row>
    <row r="387" spans="1:37">
      <c r="A387" s="40"/>
      <c r="B387" s="6"/>
      <c r="C387" s="6"/>
      <c r="D387" s="6"/>
      <c r="E387" s="6"/>
      <c r="F387" s="6"/>
      <c r="G387" s="6"/>
      <c r="H387" s="6"/>
      <c r="I387" s="40"/>
      <c r="J387" s="6"/>
      <c r="K387" s="40"/>
      <c r="L387" s="6"/>
      <c r="M387" s="40"/>
      <c r="N387" s="6"/>
      <c r="O387" s="6"/>
      <c r="P387" s="6"/>
      <c r="Q387" s="6"/>
      <c r="R387" s="6"/>
      <c r="S387" s="6"/>
      <c r="T387" s="6"/>
      <c r="U387" s="6"/>
      <c r="V387" s="6"/>
      <c r="W387" s="6"/>
      <c r="X387" s="6"/>
      <c r="Y387" s="6"/>
      <c r="Z387" s="6"/>
      <c r="AA387" s="6"/>
      <c r="AB387" s="6"/>
      <c r="AC387" s="6"/>
      <c r="AD387" s="6"/>
      <c r="AE387" s="6"/>
      <c r="AF387" s="6"/>
      <c r="AG387" s="6"/>
      <c r="AH387" s="6"/>
      <c r="AI387" s="6"/>
      <c r="AJ387" s="6"/>
      <c r="AK387" s="6"/>
    </row>
    <row r="388" spans="1:37">
      <c r="A388" s="40"/>
      <c r="B388" s="6"/>
      <c r="C388" s="6"/>
      <c r="D388" s="6"/>
      <c r="E388" s="6"/>
      <c r="F388" s="6"/>
      <c r="G388" s="6"/>
      <c r="H388" s="6"/>
      <c r="I388" s="40"/>
      <c r="J388" s="6"/>
      <c r="K388" s="40"/>
      <c r="L388" s="6"/>
      <c r="M388" s="40"/>
      <c r="N388" s="6"/>
      <c r="O388" s="6"/>
      <c r="P388" s="6"/>
      <c r="Q388" s="6"/>
      <c r="R388" s="6"/>
      <c r="S388" s="6"/>
      <c r="T388" s="6"/>
      <c r="U388" s="6"/>
      <c r="V388" s="6"/>
      <c r="W388" s="6"/>
      <c r="X388" s="6"/>
      <c r="Y388" s="6"/>
      <c r="Z388" s="6"/>
      <c r="AA388" s="6"/>
      <c r="AB388" s="6"/>
      <c r="AC388" s="6"/>
      <c r="AD388" s="6"/>
      <c r="AE388" s="6"/>
      <c r="AF388" s="6"/>
      <c r="AG388" s="6"/>
      <c r="AH388" s="6"/>
      <c r="AI388" s="6"/>
      <c r="AJ388" s="6"/>
      <c r="AK388" s="6"/>
    </row>
    <row r="389" spans="1:37">
      <c r="A389" s="40"/>
      <c r="B389" s="6"/>
      <c r="C389" s="6"/>
      <c r="D389" s="6"/>
      <c r="E389" s="6"/>
      <c r="F389" s="6"/>
      <c r="G389" s="6"/>
      <c r="H389" s="6"/>
      <c r="I389" s="40"/>
      <c r="J389" s="6"/>
      <c r="K389" s="40"/>
      <c r="L389" s="6"/>
      <c r="M389" s="40"/>
      <c r="N389" s="6"/>
      <c r="O389" s="6"/>
      <c r="P389" s="6"/>
      <c r="Q389" s="6"/>
      <c r="R389" s="6"/>
      <c r="S389" s="6"/>
      <c r="T389" s="6"/>
      <c r="U389" s="6"/>
      <c r="V389" s="6"/>
      <c r="W389" s="6"/>
      <c r="X389" s="6"/>
      <c r="Y389" s="6"/>
      <c r="Z389" s="6"/>
      <c r="AA389" s="6"/>
      <c r="AB389" s="6"/>
      <c r="AC389" s="6"/>
      <c r="AD389" s="6"/>
      <c r="AE389" s="6"/>
      <c r="AF389" s="6"/>
      <c r="AG389" s="6"/>
      <c r="AH389" s="6"/>
      <c r="AI389" s="6"/>
      <c r="AJ389" s="6"/>
      <c r="AK389" s="6"/>
    </row>
    <row r="390" spans="1:37">
      <c r="A390" s="40"/>
      <c r="B390" s="6"/>
      <c r="C390" s="6"/>
      <c r="D390" s="6"/>
      <c r="E390" s="6"/>
      <c r="F390" s="6"/>
      <c r="G390" s="6"/>
      <c r="H390" s="6"/>
      <c r="I390" s="40"/>
      <c r="J390" s="6"/>
      <c r="K390" s="40"/>
      <c r="L390" s="6"/>
      <c r="M390" s="40"/>
      <c r="N390" s="6"/>
      <c r="O390" s="6"/>
      <c r="P390" s="6"/>
      <c r="Q390" s="6"/>
      <c r="R390" s="6"/>
      <c r="S390" s="6"/>
      <c r="T390" s="6"/>
      <c r="U390" s="6"/>
      <c r="V390" s="6"/>
      <c r="W390" s="6"/>
      <c r="X390" s="6"/>
      <c r="Y390" s="6"/>
      <c r="Z390" s="6"/>
      <c r="AA390" s="6"/>
      <c r="AB390" s="6"/>
      <c r="AC390" s="6"/>
      <c r="AD390" s="6"/>
      <c r="AE390" s="6"/>
      <c r="AF390" s="6"/>
      <c r="AG390" s="6"/>
      <c r="AH390" s="6"/>
      <c r="AI390" s="6"/>
      <c r="AJ390" s="6"/>
      <c r="AK390" s="6"/>
    </row>
    <row r="391" spans="1:37">
      <c r="A391" s="40"/>
      <c r="B391" s="6"/>
      <c r="C391" s="6"/>
      <c r="D391" s="6"/>
      <c r="E391" s="6"/>
      <c r="F391" s="6"/>
      <c r="G391" s="6"/>
      <c r="H391" s="6"/>
      <c r="I391" s="40"/>
      <c r="J391" s="6"/>
      <c r="K391" s="40"/>
      <c r="L391" s="6"/>
      <c r="M391" s="40"/>
      <c r="N391" s="6"/>
      <c r="O391" s="6"/>
      <c r="P391" s="6"/>
      <c r="Q391" s="6"/>
      <c r="R391" s="6"/>
      <c r="S391" s="6"/>
      <c r="T391" s="6"/>
      <c r="U391" s="6"/>
      <c r="V391" s="6"/>
      <c r="W391" s="6"/>
      <c r="X391" s="6"/>
      <c r="Y391" s="6"/>
      <c r="Z391" s="6"/>
      <c r="AA391" s="6"/>
      <c r="AB391" s="6"/>
      <c r="AC391" s="6"/>
      <c r="AD391" s="6"/>
      <c r="AE391" s="6"/>
      <c r="AF391" s="6"/>
      <c r="AG391" s="6"/>
      <c r="AH391" s="6"/>
      <c r="AI391" s="6"/>
      <c r="AJ391" s="6"/>
      <c r="AK391" s="6"/>
    </row>
    <row r="392" spans="1:37">
      <c r="A392" s="40"/>
      <c r="B392" s="6"/>
      <c r="C392" s="6"/>
      <c r="D392" s="6"/>
      <c r="E392" s="6"/>
      <c r="F392" s="6"/>
      <c r="G392" s="6"/>
      <c r="H392" s="6"/>
      <c r="I392" s="40"/>
      <c r="J392" s="6"/>
      <c r="K392" s="40"/>
      <c r="L392" s="6"/>
      <c r="M392" s="40"/>
      <c r="N392" s="6"/>
      <c r="O392" s="6"/>
      <c r="P392" s="6"/>
      <c r="Q392" s="6"/>
      <c r="R392" s="6"/>
      <c r="S392" s="6"/>
      <c r="T392" s="6"/>
      <c r="U392" s="6"/>
      <c r="V392" s="6"/>
      <c r="W392" s="6"/>
      <c r="X392" s="6"/>
      <c r="Y392" s="6"/>
      <c r="Z392" s="6"/>
      <c r="AA392" s="6"/>
      <c r="AB392" s="6"/>
      <c r="AC392" s="6"/>
      <c r="AD392" s="6"/>
      <c r="AE392" s="6"/>
      <c r="AF392" s="6"/>
      <c r="AG392" s="6"/>
      <c r="AH392" s="6"/>
      <c r="AI392" s="6"/>
      <c r="AJ392" s="6"/>
      <c r="AK392" s="6"/>
    </row>
    <row r="393" spans="1:37">
      <c r="A393" s="40"/>
      <c r="B393" s="6"/>
      <c r="C393" s="6"/>
      <c r="D393" s="6"/>
      <c r="E393" s="6"/>
      <c r="F393" s="6"/>
      <c r="G393" s="6"/>
      <c r="H393" s="6"/>
      <c r="I393" s="40"/>
      <c r="J393" s="6"/>
      <c r="K393" s="40"/>
      <c r="L393" s="6"/>
      <c r="M393" s="40"/>
      <c r="N393" s="6"/>
      <c r="O393" s="6"/>
      <c r="P393" s="6"/>
      <c r="Q393" s="6"/>
      <c r="R393" s="6"/>
      <c r="S393" s="6"/>
      <c r="T393" s="6"/>
      <c r="U393" s="6"/>
      <c r="V393" s="6"/>
      <c r="W393" s="6"/>
      <c r="X393" s="6"/>
      <c r="Y393" s="6"/>
      <c r="Z393" s="6"/>
      <c r="AA393" s="6"/>
      <c r="AB393" s="6"/>
      <c r="AC393" s="6"/>
      <c r="AD393" s="6"/>
      <c r="AE393" s="6"/>
      <c r="AF393" s="6"/>
      <c r="AG393" s="6"/>
      <c r="AH393" s="6"/>
      <c r="AI393" s="6"/>
      <c r="AJ393" s="6"/>
      <c r="AK393" s="6"/>
    </row>
    <row r="394" spans="1:37">
      <c r="A394" s="40"/>
      <c r="B394" s="6"/>
      <c r="C394" s="6"/>
      <c r="D394" s="6"/>
      <c r="E394" s="6"/>
      <c r="F394" s="6"/>
      <c r="G394" s="6"/>
      <c r="H394" s="6"/>
      <c r="I394" s="40"/>
      <c r="J394" s="6"/>
      <c r="K394" s="40"/>
      <c r="L394" s="6"/>
      <c r="M394" s="40"/>
      <c r="N394" s="6"/>
      <c r="O394" s="6"/>
      <c r="P394" s="6"/>
      <c r="Q394" s="6"/>
      <c r="R394" s="6"/>
      <c r="S394" s="6"/>
      <c r="T394" s="6"/>
      <c r="U394" s="6"/>
      <c r="V394" s="6"/>
      <c r="W394" s="6"/>
      <c r="X394" s="6"/>
      <c r="Y394" s="6"/>
      <c r="Z394" s="6"/>
      <c r="AA394" s="6"/>
      <c r="AB394" s="6"/>
      <c r="AC394" s="6"/>
      <c r="AD394" s="6"/>
      <c r="AE394" s="6"/>
      <c r="AF394" s="6"/>
      <c r="AG394" s="6"/>
      <c r="AH394" s="6"/>
      <c r="AI394" s="6"/>
      <c r="AJ394" s="6"/>
      <c r="AK394" s="6"/>
    </row>
    <row r="395" spans="1:37">
      <c r="A395" s="40"/>
      <c r="B395" s="6"/>
      <c r="C395" s="6"/>
      <c r="D395" s="6"/>
      <c r="E395" s="6"/>
      <c r="F395" s="6"/>
      <c r="G395" s="6"/>
      <c r="H395" s="6"/>
      <c r="I395" s="40"/>
      <c r="J395" s="6"/>
      <c r="K395" s="40"/>
      <c r="L395" s="6"/>
      <c r="M395" s="40"/>
      <c r="N395" s="6"/>
      <c r="O395" s="6"/>
      <c r="P395" s="6"/>
      <c r="Q395" s="6"/>
      <c r="R395" s="6"/>
      <c r="S395" s="6"/>
      <c r="T395" s="6"/>
      <c r="U395" s="6"/>
      <c r="V395" s="6"/>
      <c r="W395" s="6"/>
      <c r="X395" s="6"/>
      <c r="Y395" s="6"/>
      <c r="Z395" s="6"/>
      <c r="AA395" s="6"/>
      <c r="AB395" s="6"/>
      <c r="AC395" s="6"/>
      <c r="AD395" s="6"/>
      <c r="AE395" s="6"/>
      <c r="AF395" s="6"/>
      <c r="AG395" s="6"/>
      <c r="AH395" s="6"/>
      <c r="AI395" s="6"/>
      <c r="AJ395" s="6"/>
      <c r="AK395" s="6"/>
    </row>
    <row r="396" spans="1:37">
      <c r="A396" s="40"/>
      <c r="B396" s="6"/>
      <c r="C396" s="6"/>
      <c r="D396" s="6"/>
      <c r="E396" s="6"/>
      <c r="F396" s="6"/>
      <c r="G396" s="6"/>
      <c r="H396" s="6"/>
      <c r="I396" s="40"/>
      <c r="J396" s="6"/>
      <c r="K396" s="40"/>
      <c r="L396" s="6"/>
      <c r="M396" s="40"/>
      <c r="N396" s="6"/>
      <c r="O396" s="6"/>
      <c r="P396" s="6"/>
      <c r="Q396" s="6"/>
      <c r="R396" s="6"/>
      <c r="S396" s="6"/>
      <c r="T396" s="6"/>
      <c r="U396" s="6"/>
      <c r="V396" s="6"/>
      <c r="W396" s="6"/>
      <c r="X396" s="6"/>
      <c r="Y396" s="6"/>
      <c r="Z396" s="6"/>
      <c r="AA396" s="6"/>
      <c r="AB396" s="6"/>
      <c r="AC396" s="6"/>
      <c r="AD396" s="6"/>
      <c r="AE396" s="6"/>
      <c r="AF396" s="6"/>
      <c r="AG396" s="6"/>
      <c r="AH396" s="6"/>
      <c r="AI396" s="6"/>
      <c r="AJ396" s="6"/>
      <c r="AK396" s="6"/>
    </row>
    <row r="397" spans="1:37">
      <c r="A397" s="40"/>
      <c r="B397" s="6"/>
      <c r="C397" s="6"/>
      <c r="D397" s="6"/>
      <c r="E397" s="6"/>
      <c r="F397" s="6"/>
      <c r="G397" s="6"/>
      <c r="H397" s="6"/>
      <c r="I397" s="40"/>
      <c r="J397" s="6"/>
      <c r="K397" s="40"/>
      <c r="L397" s="6"/>
      <c r="M397" s="40"/>
      <c r="N397" s="6"/>
      <c r="O397" s="6"/>
      <c r="P397" s="6"/>
      <c r="Q397" s="6"/>
      <c r="R397" s="6"/>
      <c r="S397" s="6"/>
      <c r="T397" s="6"/>
      <c r="U397" s="6"/>
      <c r="V397" s="6"/>
      <c r="W397" s="6"/>
      <c r="X397" s="6"/>
      <c r="Y397" s="6"/>
      <c r="Z397" s="6"/>
      <c r="AA397" s="6"/>
      <c r="AB397" s="6"/>
      <c r="AC397" s="6"/>
      <c r="AD397" s="6"/>
      <c r="AE397" s="6"/>
      <c r="AF397" s="6"/>
      <c r="AG397" s="6"/>
      <c r="AH397" s="6"/>
      <c r="AI397" s="6"/>
      <c r="AJ397" s="6"/>
      <c r="AK397" s="6"/>
    </row>
    <row r="398" spans="1:37">
      <c r="A398" s="40"/>
      <c r="B398" s="6"/>
      <c r="C398" s="6"/>
      <c r="D398" s="6"/>
      <c r="E398" s="6"/>
      <c r="F398" s="6"/>
      <c r="G398" s="6"/>
      <c r="H398" s="6"/>
      <c r="I398" s="40"/>
      <c r="J398" s="6"/>
      <c r="K398" s="40"/>
      <c r="L398" s="6"/>
      <c r="M398" s="40"/>
      <c r="N398" s="6"/>
      <c r="O398" s="6"/>
      <c r="P398" s="6"/>
      <c r="Q398" s="6"/>
      <c r="R398" s="6"/>
      <c r="S398" s="6"/>
      <c r="T398" s="6"/>
      <c r="U398" s="6"/>
      <c r="V398" s="6"/>
      <c r="W398" s="6"/>
      <c r="X398" s="6"/>
      <c r="Y398" s="6"/>
      <c r="Z398" s="6"/>
      <c r="AA398" s="6"/>
      <c r="AB398" s="6"/>
      <c r="AC398" s="6"/>
      <c r="AD398" s="6"/>
      <c r="AE398" s="6"/>
      <c r="AF398" s="6"/>
      <c r="AG398" s="6"/>
      <c r="AH398" s="6"/>
      <c r="AI398" s="6"/>
      <c r="AJ398" s="6"/>
      <c r="AK398" s="6"/>
    </row>
    <row r="399" spans="1:37">
      <c r="A399" s="40"/>
      <c r="B399" s="6"/>
      <c r="C399" s="6"/>
      <c r="D399" s="6"/>
      <c r="E399" s="6"/>
      <c r="F399" s="6"/>
      <c r="G399" s="6"/>
      <c r="H399" s="6"/>
      <c r="I399" s="40"/>
      <c r="J399" s="6"/>
      <c r="K399" s="40"/>
      <c r="L399" s="6"/>
      <c r="M399" s="40"/>
      <c r="N399" s="6"/>
      <c r="O399" s="6"/>
      <c r="P399" s="6"/>
      <c r="Q399" s="6"/>
      <c r="R399" s="6"/>
      <c r="S399" s="6"/>
      <c r="T399" s="6"/>
      <c r="U399" s="6"/>
      <c r="V399" s="6"/>
      <c r="W399" s="6"/>
      <c r="X399" s="6"/>
      <c r="Y399" s="6"/>
      <c r="Z399" s="6"/>
      <c r="AA399" s="6"/>
      <c r="AB399" s="6"/>
      <c r="AC399" s="6"/>
      <c r="AD399" s="6"/>
      <c r="AE399" s="6"/>
      <c r="AF399" s="6"/>
      <c r="AG399" s="6"/>
      <c r="AH399" s="6"/>
      <c r="AI399" s="6"/>
      <c r="AJ399" s="6"/>
      <c r="AK399" s="6"/>
    </row>
    <row r="400" spans="1:37">
      <c r="A400" s="40"/>
      <c r="B400" s="6"/>
      <c r="C400" s="6"/>
      <c r="D400" s="6"/>
      <c r="E400" s="6"/>
      <c r="F400" s="6"/>
      <c r="G400" s="6"/>
      <c r="H400" s="6"/>
      <c r="I400" s="40"/>
      <c r="J400" s="6"/>
      <c r="K400" s="40"/>
      <c r="L400" s="6"/>
      <c r="M400" s="40"/>
      <c r="N400" s="6"/>
      <c r="O400" s="6"/>
      <c r="P400" s="6"/>
      <c r="Q400" s="6"/>
      <c r="R400" s="6"/>
      <c r="S400" s="6"/>
      <c r="T400" s="6"/>
      <c r="U400" s="6"/>
      <c r="V400" s="6"/>
      <c r="W400" s="6"/>
      <c r="X400" s="6"/>
      <c r="Y400" s="6"/>
      <c r="Z400" s="6"/>
      <c r="AA400" s="6"/>
      <c r="AB400" s="6"/>
      <c r="AC400" s="6"/>
      <c r="AD400" s="6"/>
      <c r="AE400" s="6"/>
      <c r="AF400" s="6"/>
      <c r="AG400" s="6"/>
      <c r="AH400" s="6"/>
      <c r="AI400" s="6"/>
      <c r="AJ400" s="6"/>
      <c r="AK400" s="6"/>
    </row>
    <row r="401" spans="1:37">
      <c r="A401" s="40"/>
      <c r="B401" s="6"/>
      <c r="C401" s="6"/>
      <c r="D401" s="6"/>
      <c r="E401" s="6"/>
      <c r="F401" s="6"/>
      <c r="G401" s="6"/>
      <c r="H401" s="6"/>
      <c r="I401" s="40"/>
      <c r="J401" s="6"/>
      <c r="K401" s="40"/>
      <c r="L401" s="6"/>
      <c r="M401" s="40"/>
      <c r="N401" s="6"/>
      <c r="O401" s="6"/>
      <c r="P401" s="6"/>
      <c r="Q401" s="6"/>
      <c r="R401" s="6"/>
      <c r="S401" s="6"/>
      <c r="T401" s="6"/>
      <c r="U401" s="6"/>
      <c r="V401" s="6"/>
      <c r="W401" s="6"/>
      <c r="X401" s="6"/>
      <c r="Y401" s="6"/>
      <c r="Z401" s="6"/>
      <c r="AA401" s="6"/>
      <c r="AB401" s="6"/>
      <c r="AC401" s="6"/>
      <c r="AD401" s="6"/>
      <c r="AE401" s="6"/>
      <c r="AF401" s="6"/>
      <c r="AG401" s="6"/>
      <c r="AH401" s="6"/>
      <c r="AI401" s="6"/>
      <c r="AJ401" s="6"/>
      <c r="AK401" s="6"/>
    </row>
    <row r="402" spans="1:37">
      <c r="A402" s="40"/>
      <c r="B402" s="6"/>
      <c r="C402" s="6"/>
      <c r="D402" s="6"/>
      <c r="E402" s="6"/>
      <c r="F402" s="6"/>
      <c r="G402" s="6"/>
      <c r="H402" s="6"/>
      <c r="I402" s="40"/>
      <c r="J402" s="6"/>
      <c r="K402" s="40"/>
      <c r="L402" s="6"/>
      <c r="M402" s="40"/>
      <c r="N402" s="6"/>
      <c r="O402" s="6"/>
      <c r="P402" s="6"/>
      <c r="Q402" s="6"/>
      <c r="R402" s="6"/>
      <c r="S402" s="6"/>
      <c r="T402" s="6"/>
      <c r="U402" s="6"/>
      <c r="V402" s="6"/>
      <c r="W402" s="6"/>
      <c r="X402" s="6"/>
      <c r="Y402" s="6"/>
      <c r="Z402" s="6"/>
      <c r="AA402" s="6"/>
      <c r="AB402" s="6"/>
      <c r="AC402" s="6"/>
      <c r="AD402" s="6"/>
      <c r="AE402" s="6"/>
      <c r="AF402" s="6"/>
      <c r="AG402" s="6"/>
      <c r="AH402" s="6"/>
      <c r="AI402" s="6"/>
      <c r="AJ402" s="6"/>
      <c r="AK402" s="6"/>
    </row>
    <row r="403" spans="1:37">
      <c r="A403" s="40"/>
      <c r="B403" s="6"/>
      <c r="C403" s="6"/>
      <c r="D403" s="6"/>
      <c r="E403" s="6"/>
      <c r="F403" s="6"/>
      <c r="G403" s="6"/>
      <c r="H403" s="6"/>
      <c r="I403" s="40"/>
      <c r="J403" s="6"/>
      <c r="K403" s="40"/>
      <c r="L403" s="6"/>
      <c r="M403" s="40"/>
      <c r="N403" s="6"/>
      <c r="O403" s="6"/>
      <c r="P403" s="6"/>
      <c r="Q403" s="6"/>
      <c r="R403" s="6"/>
      <c r="S403" s="6"/>
      <c r="T403" s="6"/>
      <c r="U403" s="6"/>
      <c r="V403" s="6"/>
      <c r="W403" s="6"/>
      <c r="X403" s="6"/>
      <c r="Y403" s="6"/>
      <c r="Z403" s="6"/>
      <c r="AA403" s="6"/>
      <c r="AB403" s="6"/>
      <c r="AC403" s="6"/>
      <c r="AD403" s="6"/>
      <c r="AE403" s="6"/>
      <c r="AF403" s="6"/>
      <c r="AG403" s="6"/>
      <c r="AH403" s="6"/>
      <c r="AI403" s="6"/>
      <c r="AJ403" s="6"/>
      <c r="AK403" s="6"/>
    </row>
    <row r="404" spans="1:37">
      <c r="A404" s="40"/>
      <c r="B404" s="6"/>
      <c r="C404" s="6"/>
      <c r="D404" s="6"/>
      <c r="E404" s="6"/>
      <c r="F404" s="6"/>
      <c r="G404" s="6"/>
      <c r="H404" s="6"/>
      <c r="I404" s="40"/>
      <c r="J404" s="6"/>
      <c r="K404" s="40"/>
      <c r="L404" s="6"/>
      <c r="M404" s="40"/>
      <c r="N404" s="6"/>
      <c r="O404" s="6"/>
      <c r="P404" s="6"/>
      <c r="Q404" s="6"/>
      <c r="R404" s="6"/>
      <c r="S404" s="6"/>
      <c r="T404" s="6"/>
      <c r="U404" s="6"/>
      <c r="V404" s="6"/>
      <c r="W404" s="6"/>
      <c r="X404" s="6"/>
      <c r="Y404" s="6"/>
      <c r="Z404" s="6"/>
      <c r="AA404" s="6"/>
      <c r="AB404" s="6"/>
      <c r="AC404" s="6"/>
      <c r="AD404" s="6"/>
      <c r="AE404" s="6"/>
      <c r="AF404" s="6"/>
      <c r="AG404" s="6"/>
      <c r="AH404" s="6"/>
      <c r="AI404" s="6"/>
      <c r="AJ404" s="6"/>
      <c r="AK404" s="6"/>
    </row>
    <row r="405" spans="1:37">
      <c r="A405" s="40"/>
      <c r="B405" s="6"/>
      <c r="C405" s="6"/>
      <c r="D405" s="6"/>
      <c r="E405" s="6"/>
      <c r="F405" s="6"/>
      <c r="G405" s="6"/>
      <c r="H405" s="6"/>
      <c r="I405" s="40"/>
      <c r="J405" s="6"/>
      <c r="K405" s="40"/>
      <c r="L405" s="6"/>
      <c r="M405" s="40"/>
      <c r="N405" s="6"/>
      <c r="O405" s="6"/>
      <c r="P405" s="6"/>
      <c r="Q405" s="6"/>
      <c r="R405" s="6"/>
      <c r="S405" s="6"/>
      <c r="T405" s="6"/>
      <c r="U405" s="6"/>
      <c r="V405" s="6"/>
      <c r="W405" s="6"/>
      <c r="X405" s="6"/>
      <c r="Y405" s="6"/>
      <c r="Z405" s="6"/>
      <c r="AA405" s="6"/>
      <c r="AB405" s="6"/>
      <c r="AC405" s="6"/>
      <c r="AD405" s="6"/>
      <c r="AE405" s="6"/>
      <c r="AF405" s="6"/>
      <c r="AG405" s="6"/>
      <c r="AH405" s="6"/>
      <c r="AI405" s="6"/>
      <c r="AJ405" s="6"/>
      <c r="AK405" s="6"/>
    </row>
    <row r="406" spans="1:37">
      <c r="A406" s="40"/>
      <c r="B406" s="6"/>
      <c r="C406" s="6"/>
      <c r="D406" s="6"/>
      <c r="E406" s="6"/>
      <c r="F406" s="6"/>
      <c r="G406" s="6"/>
      <c r="H406" s="6"/>
      <c r="I406" s="40"/>
      <c r="J406" s="6"/>
      <c r="K406" s="40"/>
      <c r="L406" s="6"/>
      <c r="M406" s="40"/>
      <c r="N406" s="6"/>
      <c r="O406" s="6"/>
      <c r="P406" s="6"/>
      <c r="Q406" s="6"/>
      <c r="R406" s="6"/>
      <c r="S406" s="6"/>
      <c r="T406" s="6"/>
      <c r="U406" s="6"/>
      <c r="V406" s="6"/>
      <c r="W406" s="6"/>
      <c r="X406" s="6"/>
      <c r="Y406" s="6"/>
      <c r="Z406" s="6"/>
      <c r="AA406" s="6"/>
      <c r="AB406" s="6"/>
      <c r="AC406" s="6"/>
      <c r="AD406" s="6"/>
      <c r="AE406" s="6"/>
      <c r="AF406" s="6"/>
      <c r="AG406" s="6"/>
      <c r="AH406" s="6"/>
      <c r="AI406" s="6"/>
      <c r="AJ406" s="6"/>
      <c r="AK406" s="6"/>
    </row>
    <row r="407" spans="1:37">
      <c r="A407" s="40"/>
      <c r="B407" s="6"/>
      <c r="C407" s="6"/>
      <c r="D407" s="6"/>
      <c r="E407" s="6"/>
      <c r="F407" s="6"/>
      <c r="G407" s="6"/>
      <c r="H407" s="6"/>
      <c r="I407" s="40"/>
      <c r="J407" s="6"/>
      <c r="K407" s="40"/>
      <c r="L407" s="6"/>
      <c r="M407" s="40"/>
      <c r="N407" s="6"/>
      <c r="O407" s="6"/>
      <c r="P407" s="6"/>
      <c r="Q407" s="6"/>
      <c r="R407" s="6"/>
      <c r="S407" s="6"/>
      <c r="T407" s="6"/>
      <c r="U407" s="6"/>
      <c r="V407" s="6"/>
      <c r="W407" s="6"/>
      <c r="X407" s="6"/>
      <c r="Y407" s="6"/>
      <c r="Z407" s="6"/>
      <c r="AA407" s="6"/>
      <c r="AB407" s="6"/>
      <c r="AC407" s="6"/>
      <c r="AD407" s="6"/>
      <c r="AE407" s="6"/>
      <c r="AF407" s="6"/>
      <c r="AG407" s="6"/>
      <c r="AH407" s="6"/>
      <c r="AI407" s="6"/>
      <c r="AJ407" s="6"/>
      <c r="AK407" s="6"/>
    </row>
    <row r="408" spans="1:37">
      <c r="A408" s="40"/>
      <c r="B408" s="6"/>
      <c r="C408" s="6"/>
      <c r="D408" s="6"/>
      <c r="E408" s="6"/>
      <c r="F408" s="6"/>
      <c r="G408" s="6"/>
      <c r="H408" s="6"/>
      <c r="I408" s="40"/>
      <c r="J408" s="6"/>
      <c r="K408" s="40"/>
      <c r="L408" s="6"/>
      <c r="M408" s="40"/>
      <c r="N408" s="6"/>
      <c r="O408" s="6"/>
      <c r="P408" s="6"/>
      <c r="Q408" s="6"/>
      <c r="R408" s="6"/>
      <c r="S408" s="6"/>
      <c r="T408" s="6"/>
      <c r="U408" s="6"/>
      <c r="V408" s="6"/>
      <c r="W408" s="6"/>
      <c r="X408" s="6"/>
      <c r="Y408" s="6"/>
      <c r="Z408" s="6"/>
      <c r="AA408" s="6"/>
      <c r="AB408" s="6"/>
      <c r="AC408" s="6"/>
      <c r="AD408" s="6"/>
      <c r="AE408" s="6"/>
      <c r="AF408" s="6"/>
      <c r="AG408" s="6"/>
      <c r="AH408" s="6"/>
      <c r="AI408" s="6"/>
      <c r="AJ408" s="6"/>
      <c r="AK408" s="6"/>
    </row>
    <row r="409" spans="1:37">
      <c r="A409" s="40"/>
      <c r="B409" s="6"/>
      <c r="C409" s="6"/>
      <c r="D409" s="6"/>
      <c r="E409" s="6"/>
      <c r="F409" s="6"/>
      <c r="G409" s="6"/>
      <c r="H409" s="6"/>
      <c r="I409" s="40"/>
      <c r="J409" s="6"/>
      <c r="K409" s="40"/>
      <c r="L409" s="6"/>
      <c r="M409" s="40"/>
      <c r="N409" s="6"/>
      <c r="O409" s="6"/>
      <c r="P409" s="6"/>
      <c r="Q409" s="6"/>
      <c r="R409" s="6"/>
      <c r="S409" s="6"/>
      <c r="T409" s="6"/>
      <c r="U409" s="6"/>
      <c r="V409" s="6"/>
      <c r="W409" s="6"/>
      <c r="X409" s="6"/>
      <c r="Y409" s="6"/>
      <c r="Z409" s="6"/>
      <c r="AA409" s="6"/>
      <c r="AB409" s="6"/>
      <c r="AC409" s="6"/>
      <c r="AD409" s="6"/>
      <c r="AE409" s="6"/>
      <c r="AF409" s="6"/>
      <c r="AG409" s="6"/>
      <c r="AH409" s="6"/>
      <c r="AI409" s="6"/>
      <c r="AJ409" s="6"/>
      <c r="AK409" s="6"/>
    </row>
    <row r="410" spans="1:37">
      <c r="A410" s="40"/>
      <c r="B410" s="6"/>
      <c r="C410" s="6"/>
      <c r="D410" s="6"/>
      <c r="E410" s="6"/>
      <c r="F410" s="6"/>
      <c r="G410" s="6"/>
      <c r="H410" s="6"/>
      <c r="I410" s="40"/>
      <c r="J410" s="6"/>
      <c r="K410" s="40"/>
      <c r="L410" s="6"/>
      <c r="M410" s="40"/>
      <c r="N410" s="6"/>
      <c r="O410" s="6"/>
      <c r="P410" s="6"/>
      <c r="Q410" s="6"/>
      <c r="R410" s="6"/>
      <c r="S410" s="6"/>
      <c r="T410" s="6"/>
      <c r="U410" s="6"/>
      <c r="V410" s="6"/>
      <c r="W410" s="6"/>
      <c r="X410" s="6"/>
      <c r="Y410" s="6"/>
      <c r="Z410" s="6"/>
      <c r="AA410" s="6"/>
      <c r="AB410" s="6"/>
      <c r="AC410" s="6"/>
      <c r="AD410" s="6"/>
      <c r="AE410" s="6"/>
      <c r="AF410" s="6"/>
      <c r="AG410" s="6"/>
      <c r="AH410" s="6"/>
      <c r="AI410" s="6"/>
      <c r="AJ410" s="6"/>
      <c r="AK410" s="6"/>
    </row>
    <row r="411" spans="1:37">
      <c r="A411" s="40"/>
      <c r="B411" s="6"/>
      <c r="C411" s="6"/>
      <c r="D411" s="6"/>
      <c r="E411" s="6"/>
      <c r="F411" s="6"/>
      <c r="G411" s="6"/>
      <c r="H411" s="6"/>
      <c r="I411" s="40"/>
      <c r="J411" s="6"/>
      <c r="K411" s="40"/>
      <c r="L411" s="6"/>
      <c r="M411" s="40"/>
      <c r="N411" s="6"/>
      <c r="O411" s="6"/>
      <c r="P411" s="6"/>
      <c r="Q411" s="6"/>
      <c r="R411" s="6"/>
      <c r="S411" s="6"/>
      <c r="T411" s="6"/>
      <c r="U411" s="6"/>
      <c r="V411" s="6"/>
      <c r="W411" s="6"/>
      <c r="X411" s="6"/>
      <c r="Y411" s="6"/>
      <c r="Z411" s="6"/>
      <c r="AA411" s="6"/>
      <c r="AB411" s="6"/>
      <c r="AC411" s="6"/>
      <c r="AD411" s="6"/>
      <c r="AE411" s="6"/>
      <c r="AF411" s="6"/>
      <c r="AG411" s="6"/>
      <c r="AH411" s="6"/>
      <c r="AI411" s="6"/>
      <c r="AJ411" s="6"/>
      <c r="AK411" s="6"/>
    </row>
    <row r="412" spans="1:37">
      <c r="A412" s="40"/>
      <c r="B412" s="6"/>
      <c r="C412" s="6"/>
      <c r="D412" s="6"/>
      <c r="E412" s="6"/>
      <c r="F412" s="6"/>
      <c r="G412" s="6"/>
      <c r="H412" s="6"/>
      <c r="I412" s="40"/>
      <c r="J412" s="6"/>
      <c r="K412" s="40"/>
      <c r="L412" s="6"/>
      <c r="M412" s="40"/>
      <c r="N412" s="6"/>
      <c r="O412" s="6"/>
      <c r="P412" s="6"/>
      <c r="Q412" s="6"/>
      <c r="R412" s="6"/>
      <c r="S412" s="6"/>
      <c r="T412" s="6"/>
      <c r="U412" s="6"/>
      <c r="V412" s="6"/>
      <c r="W412" s="6"/>
      <c r="X412" s="6"/>
      <c r="Y412" s="6"/>
      <c r="Z412" s="6"/>
      <c r="AA412" s="6"/>
      <c r="AB412" s="6"/>
      <c r="AC412" s="6"/>
      <c r="AD412" s="6"/>
      <c r="AE412" s="6"/>
      <c r="AF412" s="6"/>
      <c r="AG412" s="6"/>
      <c r="AH412" s="6"/>
      <c r="AI412" s="6"/>
      <c r="AJ412" s="6"/>
      <c r="AK412" s="6"/>
    </row>
    <row r="413" spans="1:37">
      <c r="A413" s="40"/>
      <c r="B413" s="6"/>
      <c r="C413" s="6"/>
      <c r="D413" s="6"/>
      <c r="E413" s="6"/>
      <c r="F413" s="6"/>
      <c r="G413" s="6"/>
      <c r="H413" s="6"/>
      <c r="I413" s="40"/>
      <c r="J413" s="6"/>
      <c r="K413" s="40"/>
      <c r="L413" s="6"/>
      <c r="M413" s="40"/>
      <c r="N413" s="6"/>
      <c r="O413" s="6"/>
      <c r="P413" s="6"/>
      <c r="Q413" s="6"/>
      <c r="R413" s="6"/>
      <c r="S413" s="6"/>
      <c r="T413" s="6"/>
      <c r="U413" s="6"/>
      <c r="V413" s="6"/>
      <c r="W413" s="6"/>
      <c r="X413" s="6"/>
      <c r="Y413" s="6"/>
      <c r="Z413" s="6"/>
      <c r="AA413" s="6"/>
      <c r="AB413" s="6"/>
      <c r="AC413" s="6"/>
      <c r="AD413" s="6"/>
      <c r="AE413" s="6"/>
      <c r="AF413" s="6"/>
      <c r="AG413" s="6"/>
      <c r="AH413" s="6"/>
      <c r="AI413" s="6"/>
      <c r="AJ413" s="6"/>
      <c r="AK413" s="6"/>
    </row>
    <row r="414" spans="1:37">
      <c r="A414" s="40"/>
      <c r="B414" s="6"/>
      <c r="C414" s="6"/>
      <c r="D414" s="6"/>
      <c r="E414" s="6"/>
      <c r="F414" s="6"/>
      <c r="G414" s="6"/>
      <c r="H414" s="6"/>
      <c r="I414" s="40"/>
      <c r="J414" s="6"/>
      <c r="K414" s="40"/>
      <c r="L414" s="6"/>
      <c r="M414" s="40"/>
      <c r="N414" s="6"/>
      <c r="O414" s="6"/>
      <c r="P414" s="6"/>
      <c r="Q414" s="6"/>
      <c r="R414" s="6"/>
      <c r="S414" s="6"/>
      <c r="T414" s="6"/>
      <c r="U414" s="6"/>
      <c r="V414" s="6"/>
      <c r="W414" s="6"/>
      <c r="X414" s="6"/>
      <c r="Y414" s="6"/>
      <c r="Z414" s="6"/>
      <c r="AA414" s="6"/>
      <c r="AB414" s="6"/>
      <c r="AC414" s="6"/>
      <c r="AD414" s="6"/>
      <c r="AE414" s="6"/>
      <c r="AF414" s="6"/>
      <c r="AG414" s="6"/>
      <c r="AH414" s="6"/>
      <c r="AI414" s="6"/>
      <c r="AJ414" s="6"/>
      <c r="AK414" s="6"/>
    </row>
    <row r="415" spans="1:37">
      <c r="A415" s="40"/>
      <c r="B415" s="6"/>
      <c r="C415" s="6"/>
      <c r="D415" s="6"/>
      <c r="E415" s="6"/>
      <c r="F415" s="6"/>
      <c r="G415" s="6"/>
      <c r="H415" s="6"/>
      <c r="I415" s="40"/>
      <c r="J415" s="6"/>
      <c r="K415" s="40"/>
      <c r="L415" s="6"/>
      <c r="M415" s="40"/>
      <c r="N415" s="6"/>
      <c r="O415" s="6"/>
      <c r="P415" s="6"/>
      <c r="Q415" s="6"/>
      <c r="R415" s="6"/>
      <c r="S415" s="6"/>
      <c r="T415" s="6"/>
      <c r="U415" s="6"/>
      <c r="V415" s="6"/>
      <c r="W415" s="6"/>
      <c r="X415" s="6"/>
      <c r="Y415" s="6"/>
      <c r="Z415" s="6"/>
      <c r="AA415" s="6"/>
      <c r="AB415" s="6"/>
      <c r="AC415" s="6"/>
      <c r="AD415" s="6"/>
      <c r="AE415" s="6"/>
      <c r="AF415" s="6"/>
      <c r="AG415" s="6"/>
      <c r="AH415" s="6"/>
      <c r="AI415" s="6"/>
      <c r="AJ415" s="6"/>
      <c r="AK415" s="6"/>
    </row>
    <row r="416" spans="1:37">
      <c r="A416" s="40"/>
      <c r="B416" s="6"/>
      <c r="C416" s="6"/>
      <c r="D416" s="6"/>
      <c r="E416" s="6"/>
      <c r="F416" s="6"/>
      <c r="G416" s="6"/>
      <c r="H416" s="6"/>
      <c r="I416" s="40"/>
      <c r="J416" s="6"/>
      <c r="K416" s="40"/>
      <c r="L416" s="6"/>
      <c r="M416" s="40"/>
      <c r="N416" s="6"/>
      <c r="O416" s="6"/>
      <c r="P416" s="6"/>
      <c r="Q416" s="6"/>
      <c r="R416" s="6"/>
      <c r="S416" s="6"/>
      <c r="T416" s="6"/>
      <c r="U416" s="6"/>
      <c r="V416" s="6"/>
      <c r="W416" s="6"/>
      <c r="X416" s="6"/>
      <c r="Y416" s="6"/>
      <c r="Z416" s="6"/>
      <c r="AA416" s="6"/>
      <c r="AB416" s="6"/>
      <c r="AC416" s="6"/>
      <c r="AD416" s="6"/>
      <c r="AE416" s="6"/>
      <c r="AF416" s="6"/>
      <c r="AG416" s="6"/>
      <c r="AH416" s="6"/>
      <c r="AI416" s="6"/>
      <c r="AJ416" s="6"/>
      <c r="AK416" s="6"/>
    </row>
    <row r="417" spans="1:37">
      <c r="A417" s="40"/>
      <c r="B417" s="6"/>
      <c r="C417" s="6"/>
      <c r="D417" s="6"/>
      <c r="E417" s="6"/>
      <c r="F417" s="6"/>
      <c r="G417" s="6"/>
      <c r="H417" s="6"/>
      <c r="I417" s="40"/>
      <c r="J417" s="6"/>
      <c r="K417" s="40"/>
      <c r="L417" s="6"/>
      <c r="M417" s="40"/>
      <c r="N417" s="6"/>
      <c r="O417" s="6"/>
      <c r="P417" s="6"/>
      <c r="Q417" s="6"/>
      <c r="R417" s="6"/>
      <c r="S417" s="6"/>
      <c r="T417" s="6"/>
      <c r="U417" s="6"/>
      <c r="V417" s="6"/>
      <c r="W417" s="6"/>
      <c r="X417" s="6"/>
      <c r="Y417" s="6"/>
      <c r="Z417" s="6"/>
      <c r="AA417" s="6"/>
      <c r="AB417" s="6"/>
      <c r="AC417" s="6"/>
      <c r="AD417" s="6"/>
      <c r="AE417" s="6"/>
      <c r="AF417" s="6"/>
      <c r="AG417" s="6"/>
      <c r="AH417" s="6"/>
      <c r="AI417" s="6"/>
      <c r="AJ417" s="6"/>
      <c r="AK417" s="6"/>
    </row>
    <row r="418" spans="1:37">
      <c r="A418" s="40"/>
      <c r="B418" s="6"/>
      <c r="C418" s="6"/>
      <c r="D418" s="6"/>
      <c r="E418" s="6"/>
      <c r="F418" s="6"/>
      <c r="G418" s="6"/>
      <c r="H418" s="6"/>
      <c r="I418" s="40"/>
      <c r="J418" s="6"/>
      <c r="K418" s="40"/>
      <c r="L418" s="6"/>
      <c r="M418" s="40"/>
      <c r="N418" s="6"/>
      <c r="O418" s="6"/>
      <c r="P418" s="6"/>
      <c r="Q418" s="6"/>
      <c r="R418" s="6"/>
      <c r="S418" s="6"/>
      <c r="T418" s="6"/>
      <c r="U418" s="6"/>
      <c r="V418" s="6"/>
      <c r="W418" s="6"/>
      <c r="X418" s="6"/>
      <c r="Y418" s="6"/>
      <c r="Z418" s="6"/>
      <c r="AA418" s="6"/>
      <c r="AB418" s="6"/>
      <c r="AC418" s="6"/>
      <c r="AD418" s="6"/>
      <c r="AE418" s="6"/>
      <c r="AF418" s="6"/>
      <c r="AG418" s="6"/>
      <c r="AH418" s="6"/>
      <c r="AI418" s="6"/>
      <c r="AJ418" s="6"/>
      <c r="AK418" s="6"/>
    </row>
    <row r="419" spans="1:37">
      <c r="A419" s="40"/>
      <c r="B419" s="6"/>
      <c r="C419" s="6"/>
      <c r="D419" s="6"/>
      <c r="E419" s="6"/>
      <c r="F419" s="6"/>
      <c r="G419" s="6"/>
      <c r="H419" s="6"/>
      <c r="I419" s="40"/>
      <c r="J419" s="6"/>
      <c r="K419" s="40"/>
      <c r="L419" s="6"/>
      <c r="M419" s="40"/>
      <c r="N419" s="6"/>
      <c r="O419" s="6"/>
      <c r="P419" s="6"/>
      <c r="Q419" s="6"/>
      <c r="R419" s="6"/>
      <c r="S419" s="6"/>
      <c r="T419" s="6"/>
      <c r="U419" s="6"/>
      <c r="V419" s="6"/>
      <c r="W419" s="6"/>
      <c r="X419" s="6"/>
      <c r="Y419" s="6"/>
      <c r="Z419" s="6"/>
      <c r="AA419" s="6"/>
      <c r="AB419" s="6"/>
      <c r="AC419" s="6"/>
      <c r="AD419" s="6"/>
      <c r="AE419" s="6"/>
      <c r="AF419" s="6"/>
      <c r="AG419" s="6"/>
      <c r="AH419" s="6"/>
      <c r="AI419" s="6"/>
      <c r="AJ419" s="6"/>
      <c r="AK419" s="6"/>
    </row>
    <row r="420" spans="1:37">
      <c r="A420" s="40"/>
      <c r="B420" s="6"/>
      <c r="C420" s="6"/>
      <c r="D420" s="6"/>
      <c r="E420" s="6"/>
      <c r="F420" s="6"/>
      <c r="G420" s="6"/>
      <c r="H420" s="6"/>
      <c r="I420" s="40"/>
      <c r="J420" s="6"/>
      <c r="K420" s="40"/>
      <c r="L420" s="6"/>
      <c r="M420" s="40"/>
      <c r="N420" s="6"/>
      <c r="O420" s="6"/>
      <c r="P420" s="6"/>
      <c r="Q420" s="6"/>
      <c r="R420" s="6"/>
      <c r="S420" s="6"/>
      <c r="T420" s="6"/>
      <c r="U420" s="6"/>
      <c r="V420" s="6"/>
      <c r="W420" s="6"/>
      <c r="X420" s="6"/>
      <c r="Y420" s="6"/>
      <c r="Z420" s="6"/>
      <c r="AA420" s="6"/>
      <c r="AB420" s="6"/>
      <c r="AC420" s="6"/>
      <c r="AD420" s="6"/>
      <c r="AE420" s="6"/>
      <c r="AF420" s="6"/>
      <c r="AG420" s="6"/>
      <c r="AH420" s="6"/>
      <c r="AI420" s="6"/>
      <c r="AJ420" s="6"/>
      <c r="AK420" s="6"/>
    </row>
    <row r="421" spans="1:37">
      <c r="A421" s="40"/>
      <c r="B421" s="6"/>
      <c r="C421" s="6"/>
      <c r="D421" s="6"/>
      <c r="E421" s="6"/>
      <c r="F421" s="6"/>
      <c r="G421" s="6"/>
      <c r="H421" s="6"/>
      <c r="I421" s="40"/>
      <c r="J421" s="6"/>
      <c r="K421" s="40"/>
      <c r="L421" s="6"/>
      <c r="M421" s="40"/>
      <c r="N421" s="6"/>
      <c r="O421" s="6"/>
      <c r="P421" s="6"/>
      <c r="Q421" s="6"/>
      <c r="R421" s="6"/>
      <c r="S421" s="6"/>
      <c r="T421" s="6"/>
      <c r="U421" s="6"/>
      <c r="V421" s="6"/>
      <c r="W421" s="6"/>
      <c r="X421" s="6"/>
      <c r="Y421" s="6"/>
      <c r="Z421" s="6"/>
      <c r="AA421" s="6"/>
      <c r="AB421" s="6"/>
      <c r="AC421" s="6"/>
      <c r="AD421" s="6"/>
      <c r="AE421" s="6"/>
      <c r="AF421" s="6"/>
      <c r="AG421" s="6"/>
      <c r="AH421" s="6"/>
      <c r="AI421" s="6"/>
      <c r="AJ421" s="6"/>
      <c r="AK421" s="6"/>
    </row>
    <row r="422" spans="1:37">
      <c r="A422" s="40"/>
      <c r="B422" s="6"/>
      <c r="C422" s="6"/>
      <c r="D422" s="6"/>
      <c r="E422" s="6"/>
      <c r="F422" s="6"/>
      <c r="G422" s="6"/>
      <c r="H422" s="6"/>
      <c r="I422" s="40"/>
      <c r="J422" s="6"/>
      <c r="K422" s="40"/>
      <c r="L422" s="6"/>
      <c r="M422" s="40"/>
      <c r="N422" s="6"/>
      <c r="O422" s="6"/>
      <c r="P422" s="6"/>
      <c r="Q422" s="6"/>
      <c r="R422" s="6"/>
      <c r="S422" s="6"/>
      <c r="T422" s="6"/>
      <c r="U422" s="6"/>
      <c r="V422" s="6"/>
      <c r="W422" s="6"/>
      <c r="X422" s="6"/>
      <c r="Y422" s="6"/>
      <c r="Z422" s="6"/>
      <c r="AA422" s="6"/>
      <c r="AB422" s="6"/>
      <c r="AC422" s="6"/>
      <c r="AD422" s="6"/>
      <c r="AE422" s="6"/>
      <c r="AF422" s="6"/>
      <c r="AG422" s="6"/>
      <c r="AH422" s="6"/>
      <c r="AI422" s="6"/>
      <c r="AJ422" s="6"/>
      <c r="AK422" s="6"/>
    </row>
    <row r="423" spans="1:37">
      <c r="A423" s="40"/>
      <c r="B423" s="6"/>
      <c r="C423" s="6"/>
      <c r="D423" s="6"/>
      <c r="E423" s="6"/>
      <c r="F423" s="6"/>
      <c r="G423" s="6"/>
      <c r="H423" s="6"/>
      <c r="I423" s="40"/>
      <c r="J423" s="6"/>
      <c r="K423" s="40"/>
      <c r="L423" s="6"/>
      <c r="M423" s="40"/>
      <c r="N423" s="6"/>
      <c r="O423" s="6"/>
      <c r="P423" s="6"/>
      <c r="Q423" s="6"/>
      <c r="R423" s="6"/>
      <c r="S423" s="6"/>
      <c r="T423" s="6"/>
      <c r="U423" s="6"/>
      <c r="V423" s="6"/>
      <c r="W423" s="6"/>
      <c r="X423" s="6"/>
      <c r="Y423" s="6"/>
      <c r="Z423" s="6"/>
      <c r="AA423" s="6"/>
      <c r="AB423" s="6"/>
      <c r="AC423" s="6"/>
      <c r="AD423" s="6"/>
      <c r="AE423" s="6"/>
      <c r="AF423" s="6"/>
      <c r="AG423" s="6"/>
      <c r="AH423" s="6"/>
      <c r="AI423" s="6"/>
      <c r="AJ423" s="6"/>
      <c r="AK423" s="6"/>
    </row>
    <row r="424" spans="1:37">
      <c r="A424" s="40"/>
      <c r="B424" s="6"/>
      <c r="C424" s="6"/>
      <c r="D424" s="6"/>
      <c r="E424" s="6"/>
      <c r="F424" s="6"/>
      <c r="G424" s="6"/>
      <c r="H424" s="6"/>
      <c r="I424" s="40"/>
      <c r="J424" s="6"/>
      <c r="K424" s="40"/>
      <c r="L424" s="6"/>
      <c r="M424" s="40"/>
      <c r="N424" s="6"/>
      <c r="O424" s="6"/>
      <c r="P424" s="6"/>
      <c r="Q424" s="6"/>
      <c r="R424" s="6"/>
      <c r="S424" s="6"/>
      <c r="T424" s="6"/>
      <c r="U424" s="6"/>
      <c r="V424" s="6"/>
      <c r="W424" s="6"/>
      <c r="X424" s="6"/>
      <c r="Y424" s="6"/>
      <c r="Z424" s="6"/>
      <c r="AA424" s="6"/>
      <c r="AB424" s="6"/>
      <c r="AC424" s="6"/>
      <c r="AD424" s="6"/>
      <c r="AE424" s="6"/>
      <c r="AF424" s="6"/>
      <c r="AG424" s="6"/>
      <c r="AH424" s="6"/>
      <c r="AI424" s="6"/>
      <c r="AJ424" s="6"/>
      <c r="AK424" s="6"/>
    </row>
    <row r="425" spans="1:37">
      <c r="A425" s="40"/>
      <c r="B425" s="6"/>
      <c r="C425" s="6"/>
      <c r="D425" s="6"/>
      <c r="E425" s="6"/>
      <c r="F425" s="6"/>
      <c r="G425" s="6"/>
      <c r="H425" s="6"/>
      <c r="I425" s="40"/>
      <c r="J425" s="6"/>
      <c r="K425" s="40"/>
      <c r="L425" s="6"/>
      <c r="M425" s="40"/>
      <c r="N425" s="6"/>
      <c r="O425" s="6"/>
      <c r="P425" s="6"/>
      <c r="Q425" s="6"/>
      <c r="R425" s="6"/>
      <c r="S425" s="6"/>
      <c r="T425" s="6"/>
      <c r="U425" s="6"/>
      <c r="V425" s="6"/>
      <c r="W425" s="6"/>
      <c r="X425" s="6"/>
      <c r="Y425" s="6"/>
      <c r="Z425" s="6"/>
      <c r="AA425" s="6"/>
      <c r="AB425" s="6"/>
      <c r="AC425" s="6"/>
      <c r="AD425" s="6"/>
      <c r="AE425" s="6"/>
      <c r="AF425" s="6"/>
      <c r="AG425" s="6"/>
      <c r="AH425" s="6"/>
      <c r="AI425" s="6"/>
      <c r="AJ425" s="6"/>
      <c r="AK425" s="6"/>
    </row>
    <row r="426" spans="1:37">
      <c r="A426" s="40"/>
      <c r="B426" s="6"/>
      <c r="C426" s="6"/>
      <c r="D426" s="6"/>
      <c r="E426" s="6"/>
      <c r="F426" s="6"/>
      <c r="G426" s="6"/>
      <c r="H426" s="6"/>
      <c r="I426" s="40"/>
      <c r="J426" s="6"/>
      <c r="K426" s="40"/>
      <c r="L426" s="6"/>
      <c r="M426" s="40"/>
      <c r="N426" s="6"/>
      <c r="O426" s="6"/>
      <c r="P426" s="6"/>
      <c r="Q426" s="6"/>
      <c r="R426" s="6"/>
      <c r="S426" s="6"/>
      <c r="T426" s="6"/>
      <c r="U426" s="6"/>
      <c r="V426" s="6"/>
      <c r="W426" s="6"/>
      <c r="X426" s="6"/>
      <c r="Y426" s="6"/>
      <c r="Z426" s="6"/>
      <c r="AA426" s="6"/>
      <c r="AB426" s="6"/>
      <c r="AC426" s="6"/>
      <c r="AD426" s="6"/>
      <c r="AE426" s="6"/>
      <c r="AF426" s="6"/>
      <c r="AG426" s="6"/>
      <c r="AH426" s="6"/>
      <c r="AI426" s="6"/>
      <c r="AJ426" s="6"/>
      <c r="AK426" s="6"/>
    </row>
    <row r="427" spans="1:37">
      <c r="A427" s="40"/>
      <c r="B427" s="6"/>
      <c r="C427" s="6"/>
      <c r="D427" s="6"/>
      <c r="E427" s="6"/>
      <c r="F427" s="6"/>
      <c r="G427" s="6"/>
      <c r="H427" s="6"/>
      <c r="I427" s="40"/>
      <c r="J427" s="6"/>
      <c r="K427" s="40"/>
      <c r="L427" s="6"/>
      <c r="M427" s="40"/>
      <c r="N427" s="6"/>
      <c r="O427" s="6"/>
      <c r="P427" s="6"/>
      <c r="Q427" s="6"/>
      <c r="R427" s="6"/>
      <c r="S427" s="6"/>
      <c r="T427" s="6"/>
      <c r="U427" s="6"/>
      <c r="V427" s="6"/>
      <c r="W427" s="6"/>
      <c r="X427" s="6"/>
      <c r="Y427" s="6"/>
      <c r="Z427" s="6"/>
      <c r="AA427" s="6"/>
      <c r="AB427" s="6"/>
      <c r="AC427" s="6"/>
      <c r="AD427" s="6"/>
      <c r="AE427" s="6"/>
      <c r="AF427" s="6"/>
      <c r="AG427" s="6"/>
      <c r="AH427" s="6"/>
      <c r="AI427" s="6"/>
      <c r="AJ427" s="6"/>
      <c r="AK427" s="6"/>
    </row>
    <row r="428" spans="1:37">
      <c r="A428" s="40"/>
      <c r="B428" s="6"/>
      <c r="C428" s="6"/>
      <c r="D428" s="6"/>
      <c r="E428" s="6"/>
      <c r="F428" s="6"/>
      <c r="G428" s="6"/>
      <c r="H428" s="6"/>
      <c r="I428" s="40"/>
      <c r="J428" s="6"/>
      <c r="K428" s="40"/>
      <c r="L428" s="6"/>
      <c r="M428" s="40"/>
      <c r="N428" s="6"/>
      <c r="O428" s="6"/>
      <c r="P428" s="6"/>
      <c r="Q428" s="6"/>
      <c r="R428" s="6"/>
      <c r="S428" s="6"/>
      <c r="T428" s="6"/>
      <c r="U428" s="6"/>
      <c r="V428" s="6"/>
      <c r="W428" s="6"/>
      <c r="X428" s="6"/>
      <c r="Y428" s="6"/>
      <c r="Z428" s="6"/>
      <c r="AA428" s="6"/>
      <c r="AB428" s="6"/>
      <c r="AC428" s="6"/>
      <c r="AD428" s="6"/>
      <c r="AE428" s="6"/>
      <c r="AF428" s="6"/>
      <c r="AG428" s="6"/>
      <c r="AH428" s="6"/>
      <c r="AI428" s="6"/>
      <c r="AJ428" s="6"/>
      <c r="AK428" s="6"/>
    </row>
    <row r="429" spans="1:37">
      <c r="A429" s="40"/>
      <c r="B429" s="6"/>
      <c r="C429" s="6"/>
      <c r="D429" s="6"/>
      <c r="E429" s="6"/>
      <c r="F429" s="6"/>
      <c r="G429" s="6"/>
      <c r="H429" s="6"/>
      <c r="I429" s="40"/>
      <c r="J429" s="6"/>
      <c r="K429" s="40"/>
      <c r="L429" s="6"/>
      <c r="M429" s="40"/>
      <c r="N429" s="6"/>
      <c r="O429" s="6"/>
      <c r="P429" s="6"/>
      <c r="Q429" s="6"/>
      <c r="R429" s="6"/>
      <c r="S429" s="6"/>
      <c r="T429" s="6"/>
      <c r="U429" s="6"/>
      <c r="V429" s="6"/>
      <c r="W429" s="6"/>
      <c r="X429" s="6"/>
      <c r="Y429" s="6"/>
      <c r="Z429" s="6"/>
      <c r="AA429" s="6"/>
      <c r="AB429" s="6"/>
      <c r="AC429" s="6"/>
      <c r="AD429" s="6"/>
      <c r="AE429" s="6"/>
      <c r="AF429" s="6"/>
      <c r="AG429" s="6"/>
      <c r="AH429" s="6"/>
      <c r="AI429" s="6"/>
      <c r="AJ429" s="6"/>
      <c r="AK429" s="6"/>
    </row>
    <row r="430" spans="1:37">
      <c r="A430" s="40"/>
      <c r="B430" s="6"/>
      <c r="C430" s="6"/>
      <c r="D430" s="6"/>
      <c r="E430" s="6"/>
      <c r="F430" s="6"/>
      <c r="G430" s="6"/>
      <c r="H430" s="6"/>
      <c r="I430" s="40"/>
      <c r="J430" s="6"/>
      <c r="K430" s="40"/>
      <c r="L430" s="6"/>
      <c r="M430" s="40"/>
      <c r="N430" s="6"/>
      <c r="O430" s="6"/>
      <c r="P430" s="6"/>
      <c r="Q430" s="6"/>
      <c r="R430" s="6"/>
      <c r="S430" s="6"/>
      <c r="T430" s="6"/>
      <c r="U430" s="6"/>
      <c r="V430" s="6"/>
      <c r="W430" s="6"/>
      <c r="X430" s="6"/>
      <c r="Y430" s="6"/>
      <c r="Z430" s="6"/>
      <c r="AA430" s="6"/>
      <c r="AB430" s="6"/>
      <c r="AC430" s="6"/>
      <c r="AD430" s="6"/>
      <c r="AE430" s="6"/>
      <c r="AF430" s="6"/>
      <c r="AG430" s="6"/>
      <c r="AH430" s="6"/>
      <c r="AI430" s="6"/>
      <c r="AJ430" s="6"/>
      <c r="AK430" s="6"/>
    </row>
    <row r="431" spans="1:37">
      <c r="A431" s="40"/>
      <c r="B431" s="6"/>
      <c r="C431" s="6"/>
      <c r="D431" s="6"/>
      <c r="E431" s="6"/>
      <c r="F431" s="6"/>
      <c r="G431" s="6"/>
      <c r="H431" s="6"/>
      <c r="I431" s="40"/>
      <c r="J431" s="6"/>
      <c r="K431" s="40"/>
      <c r="L431" s="6"/>
      <c r="M431" s="40"/>
      <c r="N431" s="6"/>
      <c r="O431" s="6"/>
      <c r="P431" s="6"/>
      <c r="Q431" s="6"/>
      <c r="R431" s="6"/>
      <c r="S431" s="6"/>
      <c r="T431" s="6"/>
      <c r="U431" s="6"/>
      <c r="V431" s="6"/>
      <c r="W431" s="6"/>
      <c r="X431" s="6"/>
      <c r="Y431" s="6"/>
      <c r="Z431" s="6"/>
      <c r="AA431" s="6"/>
      <c r="AB431" s="6"/>
      <c r="AC431" s="6"/>
      <c r="AD431" s="6"/>
      <c r="AE431" s="6"/>
      <c r="AF431" s="6"/>
      <c r="AG431" s="6"/>
      <c r="AH431" s="6"/>
      <c r="AI431" s="6"/>
      <c r="AJ431" s="6"/>
      <c r="AK431" s="6"/>
    </row>
    <row r="432" spans="1:37">
      <c r="A432" s="40"/>
      <c r="B432" s="6"/>
      <c r="C432" s="6"/>
      <c r="D432" s="6"/>
      <c r="E432" s="6"/>
      <c r="F432" s="6"/>
      <c r="G432" s="6"/>
      <c r="H432" s="6"/>
      <c r="I432" s="40"/>
      <c r="J432" s="6"/>
      <c r="K432" s="40"/>
      <c r="L432" s="6"/>
      <c r="M432" s="40"/>
      <c r="N432" s="6"/>
      <c r="O432" s="6"/>
      <c r="P432" s="6"/>
      <c r="Q432" s="6"/>
      <c r="R432" s="6"/>
      <c r="S432" s="6"/>
      <c r="T432" s="6"/>
      <c r="U432" s="6"/>
      <c r="V432" s="6"/>
      <c r="W432" s="6"/>
      <c r="X432" s="6"/>
      <c r="Y432" s="6"/>
      <c r="Z432" s="6"/>
      <c r="AA432" s="6"/>
      <c r="AB432" s="6"/>
      <c r="AC432" s="6"/>
      <c r="AD432" s="6"/>
      <c r="AE432" s="6"/>
      <c r="AF432" s="6"/>
      <c r="AG432" s="6"/>
      <c r="AH432" s="6"/>
      <c r="AI432" s="6"/>
      <c r="AJ432" s="6"/>
      <c r="AK432" s="6"/>
    </row>
    <row r="433" spans="1:37">
      <c r="A433" s="40"/>
      <c r="B433" s="6"/>
      <c r="C433" s="6"/>
      <c r="D433" s="6"/>
      <c r="E433" s="6"/>
      <c r="F433" s="6"/>
      <c r="G433" s="6"/>
      <c r="H433" s="6"/>
      <c r="I433" s="40"/>
      <c r="J433" s="6"/>
      <c r="K433" s="40"/>
      <c r="L433" s="6"/>
      <c r="M433" s="40"/>
      <c r="N433" s="6"/>
      <c r="O433" s="6"/>
      <c r="P433" s="6"/>
      <c r="Q433" s="6"/>
      <c r="R433" s="6"/>
      <c r="S433" s="6"/>
      <c r="T433" s="6"/>
      <c r="U433" s="6"/>
      <c r="V433" s="6"/>
      <c r="W433" s="6"/>
      <c r="X433" s="6"/>
      <c r="Y433" s="6"/>
      <c r="Z433" s="6"/>
      <c r="AA433" s="6"/>
      <c r="AB433" s="6"/>
      <c r="AC433" s="6"/>
      <c r="AD433" s="6"/>
      <c r="AE433" s="6"/>
      <c r="AF433" s="6"/>
      <c r="AG433" s="6"/>
      <c r="AH433" s="6"/>
      <c r="AI433" s="6"/>
      <c r="AJ433" s="6"/>
      <c r="AK433" s="6"/>
    </row>
    <row r="434" spans="1:37">
      <c r="A434" s="40"/>
      <c r="B434" s="6"/>
      <c r="C434" s="6"/>
      <c r="D434" s="6"/>
      <c r="E434" s="6"/>
      <c r="F434" s="6"/>
      <c r="G434" s="6"/>
      <c r="H434" s="6"/>
      <c r="I434" s="40"/>
      <c r="J434" s="6"/>
      <c r="K434" s="40"/>
      <c r="L434" s="6"/>
      <c r="M434" s="40"/>
      <c r="N434" s="6"/>
      <c r="O434" s="6"/>
      <c r="P434" s="6"/>
      <c r="Q434" s="6"/>
      <c r="R434" s="6"/>
      <c r="S434" s="6"/>
      <c r="T434" s="6"/>
      <c r="U434" s="6"/>
      <c r="V434" s="6"/>
      <c r="W434" s="6"/>
      <c r="X434" s="6"/>
      <c r="Y434" s="6"/>
      <c r="Z434" s="6"/>
      <c r="AA434" s="6"/>
      <c r="AB434" s="6"/>
      <c r="AC434" s="6"/>
      <c r="AD434" s="6"/>
      <c r="AE434" s="6"/>
      <c r="AF434" s="6"/>
      <c r="AG434" s="6"/>
      <c r="AH434" s="6"/>
      <c r="AI434" s="6"/>
      <c r="AJ434" s="6"/>
      <c r="AK434" s="6"/>
    </row>
    <row r="435" spans="1:37">
      <c r="A435" s="40"/>
      <c r="B435" s="6"/>
      <c r="C435" s="6"/>
      <c r="D435" s="6"/>
      <c r="E435" s="6"/>
      <c r="F435" s="6"/>
      <c r="G435" s="6"/>
      <c r="H435" s="6"/>
      <c r="I435" s="40"/>
      <c r="J435" s="6"/>
      <c r="K435" s="40"/>
      <c r="L435" s="6"/>
      <c r="M435" s="40"/>
      <c r="N435" s="6"/>
      <c r="O435" s="6"/>
      <c r="P435" s="6"/>
      <c r="Q435" s="6"/>
      <c r="R435" s="6"/>
      <c r="S435" s="6"/>
      <c r="T435" s="6"/>
      <c r="U435" s="6"/>
      <c r="V435" s="6"/>
      <c r="W435" s="6"/>
      <c r="X435" s="6"/>
      <c r="Y435" s="6"/>
      <c r="Z435" s="6"/>
      <c r="AA435" s="6"/>
      <c r="AB435" s="6"/>
      <c r="AC435" s="6"/>
      <c r="AD435" s="6"/>
      <c r="AE435" s="6"/>
      <c r="AF435" s="6"/>
      <c r="AG435" s="6"/>
      <c r="AH435" s="6"/>
      <c r="AI435" s="6"/>
      <c r="AJ435" s="6"/>
      <c r="AK435" s="6"/>
    </row>
    <row r="436" spans="1:37">
      <c r="A436" s="40"/>
      <c r="B436" s="6"/>
      <c r="C436" s="6"/>
      <c r="D436" s="6"/>
      <c r="E436" s="6"/>
      <c r="F436" s="6"/>
      <c r="G436" s="6"/>
      <c r="H436" s="6"/>
      <c r="I436" s="40"/>
      <c r="J436" s="6"/>
      <c r="K436" s="40"/>
      <c r="L436" s="6"/>
      <c r="M436" s="40"/>
      <c r="N436" s="6"/>
      <c r="O436" s="6"/>
      <c r="P436" s="6"/>
      <c r="Q436" s="6"/>
      <c r="R436" s="6"/>
      <c r="S436" s="6"/>
      <c r="T436" s="6"/>
      <c r="U436" s="6"/>
      <c r="V436" s="6"/>
      <c r="W436" s="6"/>
      <c r="X436" s="6"/>
      <c r="Y436" s="6"/>
      <c r="Z436" s="6"/>
      <c r="AA436" s="6"/>
      <c r="AB436" s="6"/>
      <c r="AC436" s="6"/>
      <c r="AD436" s="6"/>
      <c r="AE436" s="6"/>
      <c r="AF436" s="6"/>
      <c r="AG436" s="6"/>
      <c r="AH436" s="6"/>
      <c r="AI436" s="6"/>
      <c r="AJ436" s="6"/>
      <c r="AK436" s="6"/>
    </row>
    <row r="437" spans="1:37">
      <c r="A437" s="40"/>
      <c r="B437" s="6"/>
      <c r="C437" s="6"/>
      <c r="D437" s="6"/>
      <c r="E437" s="6"/>
      <c r="F437" s="6"/>
      <c r="G437" s="6"/>
      <c r="H437" s="6"/>
      <c r="I437" s="40"/>
      <c r="J437" s="6"/>
      <c r="K437" s="40"/>
      <c r="L437" s="6"/>
      <c r="M437" s="40"/>
      <c r="N437" s="6"/>
      <c r="O437" s="6"/>
      <c r="P437" s="6"/>
      <c r="Q437" s="6"/>
      <c r="R437" s="6"/>
      <c r="S437" s="6"/>
      <c r="T437" s="6"/>
      <c r="U437" s="6"/>
      <c r="V437" s="6"/>
      <c r="W437" s="6"/>
      <c r="X437" s="6"/>
      <c r="Y437" s="6"/>
      <c r="Z437" s="6"/>
      <c r="AA437" s="6"/>
      <c r="AB437" s="6"/>
      <c r="AC437" s="6"/>
      <c r="AD437" s="6"/>
      <c r="AE437" s="6"/>
      <c r="AF437" s="6"/>
      <c r="AG437" s="6"/>
      <c r="AH437" s="6"/>
      <c r="AI437" s="6"/>
      <c r="AJ437" s="6"/>
      <c r="AK437" s="6"/>
    </row>
    <row r="438" spans="1:37">
      <c r="A438" s="40"/>
      <c r="B438" s="6"/>
      <c r="C438" s="6"/>
      <c r="D438" s="6"/>
      <c r="E438" s="6"/>
      <c r="F438" s="6"/>
      <c r="G438" s="6"/>
      <c r="H438" s="6"/>
      <c r="I438" s="40"/>
      <c r="J438" s="6"/>
      <c r="K438" s="40"/>
      <c r="L438" s="6"/>
      <c r="M438" s="40"/>
      <c r="N438" s="6"/>
      <c r="O438" s="6"/>
      <c r="P438" s="6"/>
      <c r="Q438" s="6"/>
      <c r="R438" s="6"/>
      <c r="S438" s="6"/>
      <c r="T438" s="6"/>
      <c r="U438" s="6"/>
      <c r="V438" s="6"/>
      <c r="W438" s="6"/>
      <c r="X438" s="6"/>
      <c r="Y438" s="6"/>
      <c r="Z438" s="6"/>
      <c r="AA438" s="6"/>
      <c r="AB438" s="6"/>
      <c r="AC438" s="6"/>
      <c r="AD438" s="6"/>
      <c r="AE438" s="6"/>
      <c r="AF438" s="6"/>
      <c r="AG438" s="6"/>
      <c r="AH438" s="6"/>
      <c r="AI438" s="6"/>
      <c r="AJ438" s="6"/>
      <c r="AK438" s="6"/>
    </row>
    <row r="439" spans="1:37">
      <c r="A439" s="40"/>
      <c r="B439" s="6"/>
      <c r="C439" s="6"/>
      <c r="D439" s="6"/>
      <c r="E439" s="6"/>
      <c r="F439" s="6"/>
      <c r="G439" s="6"/>
      <c r="H439" s="6"/>
      <c r="I439" s="40"/>
      <c r="J439" s="6"/>
      <c r="K439" s="40"/>
      <c r="L439" s="6"/>
      <c r="M439" s="40"/>
      <c r="N439" s="6"/>
      <c r="O439" s="6"/>
      <c r="P439" s="6"/>
      <c r="Q439" s="6"/>
      <c r="R439" s="6"/>
      <c r="S439" s="6"/>
      <c r="T439" s="6"/>
      <c r="U439" s="6"/>
      <c r="V439" s="6"/>
      <c r="W439" s="6"/>
      <c r="X439" s="6"/>
      <c r="Y439" s="6"/>
      <c r="Z439" s="6"/>
      <c r="AA439" s="6"/>
      <c r="AB439" s="6"/>
      <c r="AC439" s="6"/>
      <c r="AD439" s="6"/>
      <c r="AE439" s="6"/>
      <c r="AF439" s="6"/>
      <c r="AG439" s="6"/>
      <c r="AH439" s="6"/>
      <c r="AI439" s="6"/>
      <c r="AJ439" s="6"/>
      <c r="AK439" s="6"/>
    </row>
    <row r="440" spans="1:37">
      <c r="A440" s="40"/>
      <c r="B440" s="6"/>
      <c r="C440" s="6"/>
      <c r="D440" s="6"/>
      <c r="E440" s="6"/>
      <c r="F440" s="6"/>
      <c r="G440" s="6"/>
      <c r="H440" s="6"/>
      <c r="I440" s="40"/>
      <c r="J440" s="6"/>
      <c r="K440" s="40"/>
      <c r="L440" s="6"/>
      <c r="M440" s="40"/>
      <c r="N440" s="6"/>
      <c r="O440" s="6"/>
      <c r="P440" s="6"/>
      <c r="Q440" s="6"/>
      <c r="R440" s="6"/>
      <c r="S440" s="6"/>
      <c r="T440" s="6"/>
      <c r="U440" s="6"/>
      <c r="V440" s="6"/>
      <c r="W440" s="6"/>
      <c r="X440" s="6"/>
      <c r="Y440" s="6"/>
      <c r="Z440" s="6"/>
      <c r="AA440" s="6"/>
      <c r="AB440" s="6"/>
      <c r="AC440" s="6"/>
      <c r="AD440" s="6"/>
      <c r="AE440" s="6"/>
      <c r="AF440" s="6"/>
      <c r="AG440" s="6"/>
      <c r="AH440" s="6"/>
      <c r="AI440" s="6"/>
      <c r="AJ440" s="6"/>
      <c r="AK440" s="6"/>
    </row>
    <row r="441" spans="1:37">
      <c r="A441" s="40"/>
      <c r="B441" s="6"/>
      <c r="C441" s="6"/>
      <c r="D441" s="6"/>
      <c r="E441" s="6"/>
      <c r="F441" s="6"/>
      <c r="G441" s="6"/>
      <c r="H441" s="6"/>
      <c r="I441" s="40"/>
      <c r="J441" s="6"/>
      <c r="K441" s="40"/>
      <c r="L441" s="6"/>
      <c r="M441" s="40"/>
      <c r="N441" s="6"/>
      <c r="O441" s="6"/>
      <c r="P441" s="6"/>
      <c r="Q441" s="6"/>
      <c r="R441" s="6"/>
      <c r="S441" s="6"/>
      <c r="T441" s="6"/>
      <c r="U441" s="6"/>
      <c r="V441" s="6"/>
      <c r="W441" s="6"/>
      <c r="X441" s="6"/>
      <c r="Y441" s="6"/>
      <c r="Z441" s="6"/>
      <c r="AA441" s="6"/>
      <c r="AB441" s="6"/>
      <c r="AC441" s="6"/>
      <c r="AD441" s="6"/>
      <c r="AE441" s="6"/>
      <c r="AF441" s="6"/>
      <c r="AG441" s="6"/>
      <c r="AH441" s="6"/>
      <c r="AI441" s="6"/>
      <c r="AJ441" s="6"/>
      <c r="AK441" s="6"/>
    </row>
    <row r="442" spans="1:37">
      <c r="A442" s="40"/>
      <c r="B442" s="6"/>
      <c r="C442" s="6"/>
      <c r="D442" s="6"/>
      <c r="E442" s="6"/>
      <c r="F442" s="6"/>
      <c r="G442" s="6"/>
      <c r="H442" s="6"/>
      <c r="I442" s="40"/>
      <c r="J442" s="6"/>
      <c r="K442" s="40"/>
      <c r="L442" s="6"/>
      <c r="M442" s="40"/>
      <c r="N442" s="6"/>
      <c r="O442" s="6"/>
      <c r="P442" s="6"/>
      <c r="Q442" s="6"/>
      <c r="R442" s="6"/>
      <c r="S442" s="6"/>
      <c r="T442" s="6"/>
      <c r="U442" s="6"/>
      <c r="V442" s="6"/>
      <c r="W442" s="6"/>
      <c r="X442" s="6"/>
      <c r="Y442" s="6"/>
      <c r="Z442" s="6"/>
      <c r="AA442" s="6"/>
      <c r="AB442" s="6"/>
      <c r="AC442" s="6"/>
      <c r="AD442" s="6"/>
      <c r="AE442" s="6"/>
      <c r="AF442" s="6"/>
      <c r="AG442" s="6"/>
      <c r="AH442" s="6"/>
      <c r="AI442" s="6"/>
      <c r="AJ442" s="6"/>
      <c r="AK442" s="6"/>
    </row>
    <row r="443" spans="1:37">
      <c r="A443" s="40"/>
      <c r="B443" s="6"/>
      <c r="C443" s="6"/>
      <c r="D443" s="6"/>
      <c r="E443" s="6"/>
      <c r="F443" s="6"/>
      <c r="G443" s="6"/>
      <c r="H443" s="6"/>
      <c r="I443" s="40"/>
      <c r="J443" s="6"/>
      <c r="K443" s="40"/>
      <c r="L443" s="6"/>
      <c r="M443" s="40"/>
      <c r="N443" s="6"/>
      <c r="O443" s="6"/>
      <c r="P443" s="6"/>
      <c r="Q443" s="6"/>
      <c r="R443" s="6"/>
      <c r="S443" s="6"/>
      <c r="T443" s="6"/>
      <c r="U443" s="6"/>
      <c r="V443" s="6"/>
      <c r="W443" s="6"/>
      <c r="X443" s="6"/>
      <c r="Y443" s="6"/>
      <c r="Z443" s="6"/>
      <c r="AA443" s="6"/>
      <c r="AB443" s="6"/>
      <c r="AC443" s="6"/>
      <c r="AD443" s="6"/>
      <c r="AE443" s="6"/>
      <c r="AF443" s="6"/>
      <c r="AG443" s="6"/>
      <c r="AH443" s="6"/>
      <c r="AI443" s="6"/>
      <c r="AJ443" s="6"/>
      <c r="AK443" s="6"/>
    </row>
    <row r="444" spans="1:37">
      <c r="A444" s="40"/>
      <c r="B444" s="6"/>
      <c r="C444" s="6"/>
      <c r="D444" s="6"/>
      <c r="E444" s="6"/>
      <c r="F444" s="6"/>
      <c r="G444" s="6"/>
      <c r="H444" s="6"/>
      <c r="I444" s="40"/>
      <c r="J444" s="6"/>
      <c r="K444" s="40"/>
      <c r="L444" s="6"/>
      <c r="M444" s="40"/>
      <c r="N444" s="6"/>
      <c r="O444" s="6"/>
      <c r="P444" s="6"/>
      <c r="Q444" s="6"/>
      <c r="R444" s="6"/>
      <c r="S444" s="6"/>
      <c r="T444" s="6"/>
      <c r="U444" s="6"/>
      <c r="V444" s="6"/>
      <c r="W444" s="6"/>
      <c r="X444" s="6"/>
      <c r="Y444" s="6"/>
      <c r="Z444" s="6"/>
      <c r="AA444" s="6"/>
      <c r="AB444" s="6"/>
      <c r="AC444" s="6"/>
      <c r="AD444" s="6"/>
      <c r="AE444" s="6"/>
      <c r="AF444" s="6"/>
      <c r="AG444" s="6"/>
      <c r="AH444" s="6"/>
      <c r="AI444" s="6"/>
      <c r="AJ444" s="6"/>
      <c r="AK444" s="6"/>
    </row>
    <row r="445" spans="1:37">
      <c r="A445" s="40"/>
      <c r="B445" s="6"/>
      <c r="C445" s="6"/>
      <c r="D445" s="6"/>
      <c r="E445" s="6"/>
      <c r="F445" s="6"/>
      <c r="G445" s="6"/>
      <c r="H445" s="6"/>
      <c r="I445" s="40"/>
      <c r="J445" s="6"/>
      <c r="K445" s="40"/>
      <c r="L445" s="6"/>
      <c r="M445" s="40"/>
      <c r="N445" s="6"/>
      <c r="O445" s="6"/>
      <c r="P445" s="6"/>
      <c r="Q445" s="6"/>
      <c r="R445" s="6"/>
      <c r="S445" s="6"/>
      <c r="T445" s="6"/>
      <c r="U445" s="6"/>
      <c r="V445" s="6"/>
      <c r="W445" s="6"/>
      <c r="X445" s="6"/>
      <c r="Y445" s="6"/>
      <c r="Z445" s="6"/>
      <c r="AA445" s="6"/>
      <c r="AB445" s="6"/>
      <c r="AC445" s="6"/>
      <c r="AD445" s="6"/>
      <c r="AE445" s="6"/>
      <c r="AF445" s="6"/>
      <c r="AG445" s="6"/>
      <c r="AH445" s="6"/>
      <c r="AI445" s="6"/>
      <c r="AJ445" s="6"/>
      <c r="AK445" s="6"/>
    </row>
    <row r="446" spans="1:37">
      <c r="A446" s="40"/>
      <c r="B446" s="6"/>
      <c r="C446" s="6"/>
      <c r="D446" s="6"/>
      <c r="E446" s="6"/>
      <c r="F446" s="6"/>
      <c r="G446" s="6"/>
      <c r="H446" s="6"/>
      <c r="I446" s="40"/>
      <c r="J446" s="6"/>
      <c r="K446" s="40"/>
      <c r="L446" s="6"/>
      <c r="M446" s="40"/>
      <c r="N446" s="6"/>
      <c r="O446" s="6"/>
      <c r="P446" s="6"/>
      <c r="Q446" s="6"/>
      <c r="R446" s="6"/>
      <c r="S446" s="6"/>
      <c r="T446" s="6"/>
      <c r="U446" s="6"/>
      <c r="V446" s="6"/>
      <c r="W446" s="6"/>
      <c r="X446" s="6"/>
      <c r="Y446" s="6"/>
      <c r="Z446" s="6"/>
      <c r="AA446" s="6"/>
      <c r="AB446" s="6"/>
      <c r="AC446" s="6"/>
      <c r="AD446" s="6"/>
      <c r="AE446" s="6"/>
      <c r="AF446" s="6"/>
      <c r="AG446" s="6"/>
      <c r="AH446" s="6"/>
      <c r="AI446" s="6"/>
      <c r="AJ446" s="6"/>
      <c r="AK446" s="6"/>
    </row>
  </sheetData>
  <mergeCells count="62">
    <mergeCell ref="T37:Y37"/>
    <mergeCell ref="W38:Y38"/>
    <mergeCell ref="W39:Y49"/>
    <mergeCell ref="T22:Z22"/>
    <mergeCell ref="AB22:AH22"/>
    <mergeCell ref="U23:V23"/>
    <mergeCell ref="W23:X23"/>
    <mergeCell ref="Y23:Z23"/>
    <mergeCell ref="AC23:AD23"/>
    <mergeCell ref="AE23:AF23"/>
    <mergeCell ref="AG23:AH23"/>
    <mergeCell ref="B113:I113"/>
    <mergeCell ref="J101:J102"/>
    <mergeCell ref="A92:I92"/>
    <mergeCell ref="B93:I97"/>
    <mergeCell ref="J98:R99"/>
    <mergeCell ref="B98:I99"/>
    <mergeCell ref="A100:R100"/>
    <mergeCell ref="J93:J97"/>
    <mergeCell ref="L93:L97"/>
    <mergeCell ref="K93:K97"/>
    <mergeCell ref="A112:J112"/>
    <mergeCell ref="A103:L103"/>
    <mergeCell ref="B106:I106"/>
    <mergeCell ref="B111:I111"/>
    <mergeCell ref="A110:R110"/>
    <mergeCell ref="J107:R109"/>
    <mergeCell ref="B107:I109"/>
    <mergeCell ref="A70:I70"/>
    <mergeCell ref="A90:L90"/>
    <mergeCell ref="A91:I91"/>
    <mergeCell ref="A77:I77"/>
    <mergeCell ref="A82:J82"/>
    <mergeCell ref="B101:I102"/>
    <mergeCell ref="J72:R73"/>
    <mergeCell ref="A83:J83"/>
    <mergeCell ref="A81:I81"/>
    <mergeCell ref="A80:I80"/>
    <mergeCell ref="A79:I79"/>
    <mergeCell ref="A71:R71"/>
    <mergeCell ref="A75:I75"/>
    <mergeCell ref="A1:K1"/>
    <mergeCell ref="A2:K2"/>
    <mergeCell ref="A3:K3"/>
    <mergeCell ref="A4:L4"/>
    <mergeCell ref="A72:I73"/>
    <mergeCell ref="A64:I65"/>
    <mergeCell ref="K61:S62"/>
    <mergeCell ref="A59:S59"/>
    <mergeCell ref="I6:L6"/>
    <mergeCell ref="B19:L20"/>
    <mergeCell ref="A61:J62"/>
    <mergeCell ref="A63:I63"/>
    <mergeCell ref="K63:K65"/>
    <mergeCell ref="J66:R67"/>
    <mergeCell ref="A69:R69"/>
    <mergeCell ref="A22:J22"/>
    <mergeCell ref="A18:J18"/>
    <mergeCell ref="A66:I67"/>
    <mergeCell ref="A76:I76"/>
    <mergeCell ref="A78:R78"/>
    <mergeCell ref="A74:L74"/>
  </mergeCells>
  <pageMargins left="0.25" right="0.25" top="0.3" bottom="0.3" header="0.5" footer="0.5"/>
  <pageSetup fitToHeight="0" orientation="portrait" horizontalDpi="1200" verticalDpi="1200" r:id="rId1"/>
  <headerFooter alignWithMargins="0">
    <oddFooter>&amp;C&amp;10 2025-2026 Proposed Housing and Food Fee Schedule</oddFooter>
  </headerFooter>
  <ignoredErrors>
    <ignoredError sqref="J14" formula="1"/>
    <ignoredError sqref="F3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41C0D-7066-4B27-AC7D-A71AC4668F36}">
  <sheetPr>
    <pageSetUpPr fitToPage="1"/>
  </sheetPr>
  <dimension ref="A1:BG293"/>
  <sheetViews>
    <sheetView zoomScaleNormal="100" workbookViewId="0">
      <selection activeCell="W27" sqref="W27"/>
    </sheetView>
  </sheetViews>
  <sheetFormatPr defaultColWidth="9.77734375" defaultRowHeight="15"/>
  <cols>
    <col min="1" max="1" width="2.77734375" style="41" customWidth="1"/>
    <col min="2" max="2" width="43.6640625" customWidth="1"/>
    <col min="3" max="3" width="2.88671875" customWidth="1"/>
    <col min="5" max="5" width="3.77734375" customWidth="1"/>
    <col min="7" max="7" width="3.77734375" customWidth="1"/>
    <col min="8" max="8" width="9.77734375" hidden="1" customWidth="1"/>
    <col min="9" max="9" width="3.77734375" hidden="1" customWidth="1"/>
    <col min="10" max="10" width="9.77734375" hidden="1" customWidth="1"/>
    <col min="11" max="11" width="2.33203125" hidden="1" customWidth="1"/>
    <col min="12" max="12" width="11.33203125" hidden="1" customWidth="1"/>
    <col min="13" max="13" width="5.6640625" style="534" hidden="1" customWidth="1"/>
    <col min="14" max="14" width="11.33203125" hidden="1" customWidth="1"/>
    <col min="15" max="15" width="4.44140625" style="534" hidden="1" customWidth="1"/>
    <col min="16" max="16" width="9.77734375" hidden="1" customWidth="1"/>
    <col min="17" max="17" width="3.77734375" hidden="1" customWidth="1"/>
    <col min="18" max="18" width="9.77734375" hidden="1" customWidth="1"/>
    <col min="19" max="19" width="2.77734375" style="41" hidden="1" customWidth="1"/>
    <col min="20" max="20" width="9.77734375" style="194"/>
    <col min="21" max="21" width="11.6640625" style="194" bestFit="1" customWidth="1"/>
    <col min="22" max="59" width="9.77734375" style="194"/>
  </cols>
  <sheetData>
    <row r="1" spans="2:18" ht="18">
      <c r="B1" s="791" t="s">
        <v>226</v>
      </c>
      <c r="C1" s="791"/>
      <c r="D1" s="791"/>
      <c r="E1" s="791"/>
      <c r="F1" s="791"/>
      <c r="G1" s="791"/>
      <c r="H1" s="76"/>
      <c r="I1" s="76"/>
      <c r="J1" s="76"/>
      <c r="K1" s="76"/>
      <c r="L1" s="76"/>
      <c r="M1" s="523"/>
      <c r="N1" s="76"/>
      <c r="O1" s="523"/>
      <c r="P1" s="76"/>
      <c r="Q1" s="76"/>
      <c r="R1" s="77">
        <f ca="1">TODAY()</f>
        <v>45798</v>
      </c>
    </row>
    <row r="2" spans="2:18" ht="18">
      <c r="B2" s="791" t="s">
        <v>405</v>
      </c>
      <c r="C2" s="791"/>
      <c r="D2" s="791"/>
      <c r="E2" s="791"/>
      <c r="F2" s="791"/>
      <c r="G2" s="791"/>
      <c r="H2" s="76"/>
      <c r="I2" s="76"/>
      <c r="J2" s="76"/>
      <c r="K2" s="76"/>
      <c r="L2" s="76"/>
      <c r="M2" s="523"/>
      <c r="N2" s="76"/>
      <c r="O2" s="523"/>
      <c r="P2" s="76"/>
      <c r="Q2" s="76"/>
      <c r="R2" s="77" t="s">
        <v>63</v>
      </c>
    </row>
    <row r="3" spans="2:18" ht="18">
      <c r="B3" s="791" t="s">
        <v>414</v>
      </c>
      <c r="C3" s="791"/>
      <c r="D3" s="791"/>
      <c r="E3" s="791"/>
      <c r="F3" s="791"/>
      <c r="G3" s="791"/>
      <c r="H3" s="41"/>
      <c r="I3" s="41"/>
      <c r="J3" s="41"/>
      <c r="K3" s="41"/>
      <c r="L3" s="78" t="s">
        <v>1</v>
      </c>
      <c r="M3" s="692" t="s">
        <v>104</v>
      </c>
      <c r="N3" s="692"/>
      <c r="O3" s="692"/>
      <c r="P3" s="692"/>
      <c r="Q3" s="692"/>
      <c r="R3" s="692"/>
    </row>
    <row r="4" spans="2:18" ht="18">
      <c r="B4" s="791" t="s">
        <v>415</v>
      </c>
      <c r="C4" s="791"/>
      <c r="D4" s="791"/>
      <c r="E4" s="791"/>
      <c r="F4" s="791"/>
      <c r="G4" s="792"/>
      <c r="H4" s="41"/>
      <c r="I4" s="41"/>
      <c r="J4" s="41"/>
      <c r="K4" s="41"/>
      <c r="L4" s="41"/>
      <c r="M4" s="524"/>
      <c r="N4" s="41"/>
      <c r="O4" s="524"/>
      <c r="P4" s="41"/>
      <c r="Q4" s="41"/>
      <c r="R4" s="41"/>
    </row>
    <row r="5" spans="2:18" ht="17.25" hidden="1" thickTop="1" thickBot="1">
      <c r="B5" s="79" t="s">
        <v>106</v>
      </c>
      <c r="C5" s="41"/>
      <c r="D5" s="761" t="s">
        <v>107</v>
      </c>
      <c r="E5" s="762"/>
      <c r="F5" s="762"/>
      <c r="G5" s="758"/>
      <c r="H5" s="81"/>
      <c r="I5" s="81"/>
      <c r="J5" s="82"/>
      <c r="K5" s="41"/>
      <c r="L5" s="80" t="s">
        <v>108</v>
      </c>
      <c r="M5" s="525"/>
      <c r="N5" s="81"/>
      <c r="O5" s="525"/>
      <c r="P5" s="81"/>
      <c r="Q5" s="81"/>
      <c r="R5" s="82"/>
    </row>
    <row r="6" spans="2:18" ht="17.25" hidden="1" thickTop="1" thickBot="1">
      <c r="B6" s="83" t="s">
        <v>109</v>
      </c>
      <c r="C6" s="41"/>
      <c r="D6" s="766" t="s">
        <v>107</v>
      </c>
      <c r="E6" s="767"/>
      <c r="F6" s="767"/>
      <c r="G6" s="758"/>
      <c r="H6" s="764" t="s">
        <v>4</v>
      </c>
      <c r="I6" s="41"/>
      <c r="J6" s="84" t="s">
        <v>5</v>
      </c>
      <c r="K6" s="41"/>
      <c r="L6" s="84"/>
      <c r="M6" s="524"/>
      <c r="N6" s="84"/>
      <c r="O6" s="524"/>
      <c r="P6" s="84" t="s">
        <v>4</v>
      </c>
      <c r="Q6" s="41"/>
      <c r="R6" s="84" t="s">
        <v>5</v>
      </c>
    </row>
    <row r="7" spans="2:18" ht="16.5" thickBot="1">
      <c r="B7" s="760"/>
      <c r="C7" s="41"/>
      <c r="D7" s="41"/>
      <c r="E7" s="41"/>
      <c r="F7" s="41"/>
      <c r="G7" s="763"/>
      <c r="H7" s="765"/>
      <c r="I7" s="41"/>
      <c r="J7" s="759"/>
      <c r="K7" s="41"/>
      <c r="L7" s="759"/>
      <c r="M7" s="524"/>
      <c r="N7" s="759"/>
      <c r="O7" s="524"/>
      <c r="P7" s="759"/>
      <c r="Q7" s="41"/>
      <c r="R7" s="759"/>
    </row>
    <row r="8" spans="2:18" ht="16.5" thickBot="1">
      <c r="B8" s="760"/>
      <c r="C8" s="41"/>
      <c r="D8" s="768" t="s">
        <v>107</v>
      </c>
      <c r="E8" s="769"/>
      <c r="F8" s="770"/>
      <c r="G8" s="763"/>
      <c r="H8" s="765"/>
      <c r="I8" s="41"/>
      <c r="J8" s="759"/>
      <c r="K8" s="41"/>
      <c r="L8" s="759"/>
      <c r="M8" s="524"/>
      <c r="N8" s="759"/>
      <c r="O8" s="524"/>
      <c r="P8" s="759"/>
      <c r="Q8" s="41"/>
      <c r="R8" s="759"/>
    </row>
    <row r="9" spans="2:18" ht="18.75" customHeight="1">
      <c r="C9" s="41"/>
      <c r="D9" s="800" t="s">
        <v>75</v>
      </c>
      <c r="E9" s="801"/>
      <c r="F9" s="800" t="s">
        <v>69</v>
      </c>
      <c r="G9" s="41"/>
      <c r="H9" s="85" t="s">
        <v>6</v>
      </c>
      <c r="I9" s="41"/>
      <c r="J9" s="85" t="s">
        <v>6</v>
      </c>
      <c r="K9" s="41"/>
      <c r="L9" s="85" t="str">
        <f>+D9</f>
        <v>2025-26</v>
      </c>
      <c r="M9" s="524"/>
      <c r="N9" s="85" t="str">
        <f>+F9</f>
        <v>2024-25</v>
      </c>
      <c r="O9" s="524"/>
      <c r="P9" s="85" t="s">
        <v>6</v>
      </c>
      <c r="Q9" s="41"/>
      <c r="R9" s="85" t="s">
        <v>6</v>
      </c>
    </row>
    <row r="10" spans="2:18" ht="15.75">
      <c r="B10" s="78" t="s">
        <v>408</v>
      </c>
      <c r="C10" s="41"/>
      <c r="D10" s="794"/>
      <c r="E10" s="41"/>
      <c r="F10" s="794"/>
      <c r="G10" s="41"/>
      <c r="H10" s="795"/>
      <c r="I10" s="41"/>
      <c r="J10" s="795"/>
      <c r="K10" s="41"/>
      <c r="L10" s="796"/>
      <c r="M10" s="524"/>
      <c r="N10" s="796"/>
      <c r="O10" s="524"/>
      <c r="P10" s="795"/>
      <c r="Q10" s="41"/>
      <c r="R10" s="795"/>
    </row>
    <row r="11" spans="2:18">
      <c r="B11" s="86" t="s">
        <v>111</v>
      </c>
      <c r="C11" s="41"/>
      <c r="D11" s="757">
        <v>360</v>
      </c>
      <c r="E11" s="87"/>
      <c r="F11" s="88">
        <v>360</v>
      </c>
      <c r="G11" s="87"/>
      <c r="H11" s="89">
        <f t="shared" ref="H11:H71" si="0">SUM(D11-F11)</f>
        <v>0</v>
      </c>
      <c r="I11" s="87"/>
      <c r="J11" s="90" t="str">
        <f t="shared" ref="J11:J70" si="1">IF(H11=0," ",IF(F11=0,1,H11/F11))</f>
        <v xml:space="preserve"> </v>
      </c>
      <c r="K11" s="87"/>
      <c r="L11" s="91">
        <f>M11*D11</f>
        <v>2880</v>
      </c>
      <c r="M11" s="526">
        <v>8</v>
      </c>
      <c r="N11" s="92">
        <v>2880</v>
      </c>
      <c r="O11" s="526">
        <f>N11/F11</f>
        <v>8</v>
      </c>
      <c r="P11" s="89">
        <f t="shared" ref="P11:P72" si="2">SUM(L11-N11)</f>
        <v>0</v>
      </c>
      <c r="Q11" s="41"/>
      <c r="R11" s="90" t="str">
        <f t="shared" ref="R11:R72" si="3">IF(P11=0," ",IF(N11=0,1,P11/N11))</f>
        <v xml:space="preserve"> </v>
      </c>
    </row>
    <row r="12" spans="2:18">
      <c r="B12" s="93" t="s">
        <v>112</v>
      </c>
      <c r="C12" s="41"/>
      <c r="D12" s="757">
        <v>360</v>
      </c>
      <c r="E12" s="87"/>
      <c r="F12" s="88">
        <v>360</v>
      </c>
      <c r="G12" s="87"/>
      <c r="H12" s="89">
        <f t="shared" ref="H12:H70" si="4">SUM(D12-F12)</f>
        <v>0</v>
      </c>
      <c r="I12" s="87"/>
      <c r="J12" s="90" t="str">
        <f t="shared" si="1"/>
        <v xml:space="preserve"> </v>
      </c>
      <c r="K12" s="87"/>
      <c r="L12" s="91">
        <f t="shared" ref="L12:L50" si="5">M12*D12</f>
        <v>2160</v>
      </c>
      <c r="M12" s="526">
        <v>6</v>
      </c>
      <c r="N12" s="92">
        <v>2160</v>
      </c>
      <c r="O12" s="526">
        <f t="shared" ref="O12:O50" si="6">N12/F12</f>
        <v>6</v>
      </c>
      <c r="P12" s="89">
        <f t="shared" si="2"/>
        <v>0</v>
      </c>
      <c r="Q12" s="41"/>
      <c r="R12" s="90" t="str">
        <f t="shared" si="3"/>
        <v xml:space="preserve"> </v>
      </c>
    </row>
    <row r="13" spans="2:18">
      <c r="B13" s="94" t="s">
        <v>113</v>
      </c>
      <c r="C13" s="41"/>
      <c r="D13" s="757">
        <v>360</v>
      </c>
      <c r="E13" s="87"/>
      <c r="F13" s="88">
        <v>360</v>
      </c>
      <c r="G13" s="87"/>
      <c r="H13" s="89">
        <f t="shared" si="4"/>
        <v>0</v>
      </c>
      <c r="I13" s="87"/>
      <c r="J13" s="90" t="str">
        <f t="shared" si="1"/>
        <v xml:space="preserve"> </v>
      </c>
      <c r="K13" s="87"/>
      <c r="L13" s="91">
        <f t="shared" si="5"/>
        <v>2560</v>
      </c>
      <c r="M13" s="526">
        <v>7.1111111111111107</v>
      </c>
      <c r="N13" s="92">
        <f>3240-680</f>
        <v>2560</v>
      </c>
      <c r="O13" s="526">
        <f t="shared" si="6"/>
        <v>7.1111111111111107</v>
      </c>
      <c r="P13" s="89">
        <f t="shared" si="2"/>
        <v>0</v>
      </c>
      <c r="Q13" s="41"/>
      <c r="R13" s="90" t="str">
        <f t="shared" si="3"/>
        <v xml:space="preserve"> </v>
      </c>
    </row>
    <row r="14" spans="2:18">
      <c r="B14" s="95" t="s">
        <v>114</v>
      </c>
      <c r="C14" s="41"/>
      <c r="D14" s="757">
        <v>360</v>
      </c>
      <c r="E14" s="87"/>
      <c r="F14" s="88">
        <v>360</v>
      </c>
      <c r="G14" s="87"/>
      <c r="H14" s="89">
        <f t="shared" si="4"/>
        <v>0</v>
      </c>
      <c r="I14" s="87"/>
      <c r="J14" s="90" t="str">
        <f t="shared" si="1"/>
        <v xml:space="preserve"> </v>
      </c>
      <c r="K14" s="87"/>
      <c r="L14" s="91">
        <f t="shared" si="5"/>
        <v>2520</v>
      </c>
      <c r="M14" s="526">
        <v>7</v>
      </c>
      <c r="N14" s="92">
        <v>2520</v>
      </c>
      <c r="O14" s="526">
        <f t="shared" si="6"/>
        <v>7</v>
      </c>
      <c r="P14" s="89">
        <f t="shared" si="2"/>
        <v>0</v>
      </c>
      <c r="Q14" s="41"/>
      <c r="R14" s="90" t="str">
        <f t="shared" si="3"/>
        <v xml:space="preserve"> </v>
      </c>
    </row>
    <row r="15" spans="2:18">
      <c r="B15" s="95" t="s">
        <v>115</v>
      </c>
      <c r="C15" s="41"/>
      <c r="D15" s="757">
        <v>360</v>
      </c>
      <c r="E15" s="87"/>
      <c r="F15" s="88">
        <v>360</v>
      </c>
      <c r="G15" s="87"/>
      <c r="H15" s="89">
        <f t="shared" si="4"/>
        <v>0</v>
      </c>
      <c r="I15" s="87"/>
      <c r="J15" s="90" t="str">
        <f t="shared" si="1"/>
        <v xml:space="preserve"> </v>
      </c>
      <c r="K15" s="87"/>
      <c r="L15" s="91">
        <f t="shared" si="5"/>
        <v>2520</v>
      </c>
      <c r="M15" s="526">
        <v>7</v>
      </c>
      <c r="N15" s="92">
        <f>4680-2160</f>
        <v>2520</v>
      </c>
      <c r="O15" s="526">
        <f t="shared" si="6"/>
        <v>7</v>
      </c>
      <c r="P15" s="89">
        <f t="shared" si="2"/>
        <v>0</v>
      </c>
      <c r="Q15" s="41"/>
      <c r="R15" s="90" t="str">
        <f t="shared" si="3"/>
        <v xml:space="preserve"> </v>
      </c>
    </row>
    <row r="16" spans="2:18">
      <c r="B16" s="95" t="s">
        <v>116</v>
      </c>
      <c r="C16" s="96"/>
      <c r="D16" s="757">
        <v>250</v>
      </c>
      <c r="E16" s="87"/>
      <c r="F16" s="88">
        <v>250</v>
      </c>
      <c r="G16" s="87"/>
      <c r="H16" s="89">
        <f t="shared" si="4"/>
        <v>0</v>
      </c>
      <c r="I16" s="87"/>
      <c r="J16" s="90" t="str">
        <f t="shared" si="1"/>
        <v xml:space="preserve"> </v>
      </c>
      <c r="K16" s="87"/>
      <c r="L16" s="91">
        <f t="shared" si="5"/>
        <v>0</v>
      </c>
      <c r="M16" s="526">
        <v>0</v>
      </c>
      <c r="N16" s="92">
        <v>0</v>
      </c>
      <c r="O16" s="526">
        <f t="shared" si="6"/>
        <v>0</v>
      </c>
      <c r="P16" s="89">
        <f t="shared" si="2"/>
        <v>0</v>
      </c>
      <c r="Q16" s="41"/>
      <c r="R16" s="90" t="str">
        <f t="shared" si="3"/>
        <v xml:space="preserve"> </v>
      </c>
    </row>
    <row r="17" spans="2:18">
      <c r="B17" s="95" t="s">
        <v>117</v>
      </c>
      <c r="C17" s="96"/>
      <c r="D17" s="757">
        <v>250</v>
      </c>
      <c r="E17" s="87"/>
      <c r="F17" s="88">
        <v>250</v>
      </c>
      <c r="G17" s="87"/>
      <c r="H17" s="89">
        <f t="shared" si="4"/>
        <v>0</v>
      </c>
      <c r="I17" s="87"/>
      <c r="J17" s="90" t="str">
        <f t="shared" si="1"/>
        <v xml:space="preserve"> </v>
      </c>
      <c r="K17" s="87"/>
      <c r="L17" s="91">
        <f t="shared" si="5"/>
        <v>0</v>
      </c>
      <c r="M17" s="526">
        <v>0</v>
      </c>
      <c r="N17" s="92">
        <v>0</v>
      </c>
      <c r="O17" s="526">
        <f t="shared" si="6"/>
        <v>0</v>
      </c>
      <c r="P17" s="89">
        <f t="shared" si="2"/>
        <v>0</v>
      </c>
      <c r="Q17" s="41"/>
      <c r="R17" s="90" t="str">
        <f t="shared" si="3"/>
        <v xml:space="preserve"> </v>
      </c>
    </row>
    <row r="18" spans="2:18">
      <c r="B18" s="95" t="s">
        <v>118</v>
      </c>
      <c r="C18" s="41"/>
      <c r="D18" s="757">
        <v>250</v>
      </c>
      <c r="E18" s="87"/>
      <c r="F18" s="88">
        <v>250</v>
      </c>
      <c r="G18" s="87"/>
      <c r="H18" s="89">
        <f t="shared" si="4"/>
        <v>0</v>
      </c>
      <c r="I18" s="87"/>
      <c r="J18" s="90" t="str">
        <f t="shared" si="1"/>
        <v xml:space="preserve"> </v>
      </c>
      <c r="K18" s="87"/>
      <c r="L18" s="91">
        <f t="shared" si="5"/>
        <v>0</v>
      </c>
      <c r="M18" s="526">
        <v>0</v>
      </c>
      <c r="N18" s="92">
        <v>0</v>
      </c>
      <c r="O18" s="526">
        <f t="shared" si="6"/>
        <v>0</v>
      </c>
      <c r="P18" s="89">
        <f t="shared" si="2"/>
        <v>0</v>
      </c>
      <c r="Q18" s="41"/>
      <c r="R18" s="90" t="str">
        <f t="shared" si="3"/>
        <v xml:space="preserve"> </v>
      </c>
    </row>
    <row r="19" spans="2:18">
      <c r="B19" s="95" t="s">
        <v>119</v>
      </c>
      <c r="C19" s="41"/>
      <c r="D19" s="757">
        <v>360</v>
      </c>
      <c r="E19" s="87"/>
      <c r="F19" s="88">
        <v>360</v>
      </c>
      <c r="G19" s="87"/>
      <c r="H19" s="89">
        <f t="shared" si="4"/>
        <v>0</v>
      </c>
      <c r="I19" s="87"/>
      <c r="J19" s="90" t="str">
        <f t="shared" si="1"/>
        <v xml:space="preserve"> </v>
      </c>
      <c r="K19" s="87"/>
      <c r="L19" s="91">
        <f t="shared" si="5"/>
        <v>1440</v>
      </c>
      <c r="M19" s="526">
        <v>4</v>
      </c>
      <c r="N19" s="92">
        <v>1440</v>
      </c>
      <c r="O19" s="526">
        <f t="shared" si="6"/>
        <v>4</v>
      </c>
      <c r="P19" s="89">
        <f t="shared" si="2"/>
        <v>0</v>
      </c>
      <c r="Q19" s="41"/>
      <c r="R19" s="90" t="str">
        <f t="shared" si="3"/>
        <v xml:space="preserve"> </v>
      </c>
    </row>
    <row r="20" spans="2:18">
      <c r="B20" s="95" t="s">
        <v>120</v>
      </c>
      <c r="C20" s="41"/>
      <c r="D20" s="757">
        <v>360</v>
      </c>
      <c r="E20" s="87"/>
      <c r="F20" s="88">
        <v>360</v>
      </c>
      <c r="G20" s="87"/>
      <c r="H20" s="89">
        <f t="shared" si="4"/>
        <v>0</v>
      </c>
      <c r="I20" s="87"/>
      <c r="J20" s="90" t="str">
        <f t="shared" si="1"/>
        <v xml:space="preserve"> </v>
      </c>
      <c r="K20" s="87"/>
      <c r="L20" s="91">
        <f t="shared" si="5"/>
        <v>2880</v>
      </c>
      <c r="M20" s="526">
        <v>8</v>
      </c>
      <c r="N20" s="92">
        <f>3240-360</f>
        <v>2880</v>
      </c>
      <c r="O20" s="526">
        <f t="shared" si="6"/>
        <v>8</v>
      </c>
      <c r="P20" s="89">
        <f t="shared" si="2"/>
        <v>0</v>
      </c>
      <c r="Q20" s="41"/>
      <c r="R20" s="90" t="str">
        <f t="shared" si="3"/>
        <v xml:space="preserve"> </v>
      </c>
    </row>
    <row r="21" spans="2:18">
      <c r="B21" s="95" t="s">
        <v>121</v>
      </c>
      <c r="C21" s="41"/>
      <c r="D21" s="757">
        <v>400</v>
      </c>
      <c r="E21" s="87"/>
      <c r="F21" s="88">
        <v>400</v>
      </c>
      <c r="G21" s="87"/>
      <c r="H21" s="89">
        <f t="shared" si="4"/>
        <v>0</v>
      </c>
      <c r="I21" s="87"/>
      <c r="J21" s="90" t="str">
        <f t="shared" si="1"/>
        <v xml:space="preserve"> </v>
      </c>
      <c r="K21" s="87"/>
      <c r="L21" s="91">
        <f t="shared" si="5"/>
        <v>3200</v>
      </c>
      <c r="M21" s="526">
        <v>8</v>
      </c>
      <c r="N21" s="92">
        <f>9600-4000-2000-400</f>
        <v>3200</v>
      </c>
      <c r="O21" s="526">
        <f t="shared" si="6"/>
        <v>8</v>
      </c>
      <c r="P21" s="89">
        <f t="shared" si="2"/>
        <v>0</v>
      </c>
      <c r="Q21" s="41"/>
      <c r="R21" s="90" t="str">
        <f t="shared" si="3"/>
        <v xml:space="preserve"> </v>
      </c>
    </row>
    <row r="22" spans="2:18">
      <c r="B22" s="95" t="s">
        <v>122</v>
      </c>
      <c r="C22" s="41"/>
      <c r="D22" s="757">
        <v>360</v>
      </c>
      <c r="E22" s="87"/>
      <c r="F22" s="88">
        <v>360</v>
      </c>
      <c r="G22" s="87"/>
      <c r="H22" s="89">
        <f t="shared" si="4"/>
        <v>0</v>
      </c>
      <c r="I22" s="87"/>
      <c r="J22" s="90" t="str">
        <f t="shared" si="1"/>
        <v xml:space="preserve"> </v>
      </c>
      <c r="K22" s="87"/>
      <c r="L22" s="91">
        <f t="shared" si="5"/>
        <v>2880</v>
      </c>
      <c r="M22" s="526">
        <v>8</v>
      </c>
      <c r="N22" s="92">
        <v>2880</v>
      </c>
      <c r="O22" s="526">
        <f t="shared" si="6"/>
        <v>8</v>
      </c>
      <c r="P22" s="89">
        <f t="shared" si="2"/>
        <v>0</v>
      </c>
      <c r="Q22" s="41"/>
      <c r="R22" s="90" t="str">
        <f t="shared" si="3"/>
        <v xml:space="preserve"> </v>
      </c>
    </row>
    <row r="23" spans="2:18">
      <c r="B23" s="95" t="s">
        <v>123</v>
      </c>
      <c r="C23" s="41"/>
      <c r="D23" s="757">
        <v>360</v>
      </c>
      <c r="E23" s="87"/>
      <c r="F23" s="88">
        <v>360</v>
      </c>
      <c r="G23" s="87"/>
      <c r="H23" s="89">
        <f t="shared" si="4"/>
        <v>0</v>
      </c>
      <c r="I23" s="87"/>
      <c r="J23" s="90" t="str">
        <f t="shared" si="1"/>
        <v xml:space="preserve"> </v>
      </c>
      <c r="K23" s="87"/>
      <c r="L23" s="91">
        <f t="shared" si="5"/>
        <v>360</v>
      </c>
      <c r="M23" s="526">
        <v>1</v>
      </c>
      <c r="N23" s="92">
        <v>360</v>
      </c>
      <c r="O23" s="526">
        <f t="shared" si="6"/>
        <v>1</v>
      </c>
      <c r="P23" s="89">
        <f t="shared" si="2"/>
        <v>0</v>
      </c>
      <c r="Q23" s="41"/>
      <c r="R23" s="90" t="str">
        <f t="shared" si="3"/>
        <v xml:space="preserve"> </v>
      </c>
    </row>
    <row r="24" spans="2:18">
      <c r="B24" s="95" t="s">
        <v>124</v>
      </c>
      <c r="C24" s="41"/>
      <c r="D24" s="757">
        <v>250</v>
      </c>
      <c r="E24" s="87"/>
      <c r="F24" s="88">
        <v>250</v>
      </c>
      <c r="G24" s="87"/>
      <c r="H24" s="89">
        <f t="shared" si="4"/>
        <v>0</v>
      </c>
      <c r="I24" s="87"/>
      <c r="J24" s="90" t="str">
        <f t="shared" si="1"/>
        <v xml:space="preserve"> </v>
      </c>
      <c r="K24" s="87"/>
      <c r="L24" s="91">
        <f t="shared" si="5"/>
        <v>0</v>
      </c>
      <c r="M24" s="526">
        <v>0</v>
      </c>
      <c r="N24" s="92">
        <v>0</v>
      </c>
      <c r="O24" s="526">
        <f t="shared" si="6"/>
        <v>0</v>
      </c>
      <c r="P24" s="89">
        <f t="shared" si="2"/>
        <v>0</v>
      </c>
      <c r="Q24" s="41"/>
      <c r="R24" s="90" t="str">
        <f t="shared" si="3"/>
        <v xml:space="preserve"> </v>
      </c>
    </row>
    <row r="25" spans="2:18">
      <c r="B25" s="95" t="s">
        <v>125</v>
      </c>
      <c r="C25" s="41"/>
      <c r="D25" s="757">
        <v>560</v>
      </c>
      <c r="E25" s="87"/>
      <c r="F25" s="88">
        <v>560</v>
      </c>
      <c r="G25" s="87"/>
      <c r="H25" s="89">
        <f t="shared" si="4"/>
        <v>0</v>
      </c>
      <c r="I25" s="87"/>
      <c r="J25" s="90" t="str">
        <f t="shared" si="1"/>
        <v xml:space="preserve"> </v>
      </c>
      <c r="K25" s="87"/>
      <c r="L25" s="91">
        <f t="shared" si="5"/>
        <v>560</v>
      </c>
      <c r="M25" s="526">
        <v>1</v>
      </c>
      <c r="N25" s="92">
        <v>560</v>
      </c>
      <c r="O25" s="526">
        <f t="shared" si="6"/>
        <v>1</v>
      </c>
      <c r="P25" s="89">
        <f t="shared" si="2"/>
        <v>0</v>
      </c>
      <c r="Q25" s="41"/>
      <c r="R25" s="90" t="str">
        <f t="shared" si="3"/>
        <v xml:space="preserve"> </v>
      </c>
    </row>
    <row r="26" spans="2:18">
      <c r="B26" s="95" t="s">
        <v>126</v>
      </c>
      <c r="C26" s="41"/>
      <c r="D26" s="757">
        <v>560</v>
      </c>
      <c r="E26" s="87"/>
      <c r="F26" s="88">
        <v>560</v>
      </c>
      <c r="G26" s="87"/>
      <c r="H26" s="89">
        <f t="shared" si="4"/>
        <v>0</v>
      </c>
      <c r="I26" s="87"/>
      <c r="J26" s="90" t="str">
        <f t="shared" si="1"/>
        <v xml:space="preserve"> </v>
      </c>
      <c r="K26" s="87"/>
      <c r="L26" s="91">
        <f t="shared" si="5"/>
        <v>1120</v>
      </c>
      <c r="M26" s="526">
        <v>2</v>
      </c>
      <c r="N26" s="92">
        <v>1120</v>
      </c>
      <c r="O26" s="526">
        <f t="shared" si="6"/>
        <v>2</v>
      </c>
      <c r="P26" s="89">
        <f t="shared" si="2"/>
        <v>0</v>
      </c>
      <c r="Q26" s="41"/>
      <c r="R26" s="90" t="str">
        <f t="shared" si="3"/>
        <v xml:space="preserve"> </v>
      </c>
    </row>
    <row r="27" spans="2:18">
      <c r="B27" s="95" t="s">
        <v>127</v>
      </c>
      <c r="C27" s="41"/>
      <c r="D27" s="757">
        <v>560</v>
      </c>
      <c r="E27" s="87"/>
      <c r="F27" s="88">
        <v>560</v>
      </c>
      <c r="G27" s="87"/>
      <c r="H27" s="89">
        <f t="shared" si="4"/>
        <v>0</v>
      </c>
      <c r="I27" s="87"/>
      <c r="J27" s="90" t="str">
        <f t="shared" si="1"/>
        <v xml:space="preserve"> </v>
      </c>
      <c r="K27" s="87"/>
      <c r="L27" s="91">
        <f t="shared" si="5"/>
        <v>560</v>
      </c>
      <c r="M27" s="526">
        <v>1</v>
      </c>
      <c r="N27" s="92">
        <v>560</v>
      </c>
      <c r="O27" s="526">
        <f t="shared" si="6"/>
        <v>1</v>
      </c>
      <c r="P27" s="89">
        <f t="shared" si="2"/>
        <v>0</v>
      </c>
      <c r="Q27" s="41"/>
      <c r="R27" s="90" t="str">
        <f t="shared" si="3"/>
        <v xml:space="preserve"> </v>
      </c>
    </row>
    <row r="28" spans="2:18">
      <c r="B28" s="95" t="s">
        <v>128</v>
      </c>
      <c r="C28" s="41"/>
      <c r="D28" s="757">
        <v>560</v>
      </c>
      <c r="E28" s="87"/>
      <c r="F28" s="88">
        <v>560</v>
      </c>
      <c r="G28" s="87"/>
      <c r="H28" s="89">
        <f t="shared" si="4"/>
        <v>0</v>
      </c>
      <c r="I28" s="87"/>
      <c r="J28" s="90" t="str">
        <f t="shared" si="1"/>
        <v xml:space="preserve"> </v>
      </c>
      <c r="K28" s="87"/>
      <c r="L28" s="91">
        <f t="shared" si="5"/>
        <v>0</v>
      </c>
      <c r="M28" s="526">
        <v>0</v>
      </c>
      <c r="N28" s="92">
        <v>0</v>
      </c>
      <c r="O28" s="526">
        <f t="shared" si="6"/>
        <v>0</v>
      </c>
      <c r="P28" s="89">
        <f t="shared" si="2"/>
        <v>0</v>
      </c>
      <c r="Q28" s="41"/>
      <c r="R28" s="90" t="str">
        <f t="shared" si="3"/>
        <v xml:space="preserve"> </v>
      </c>
    </row>
    <row r="29" spans="2:18">
      <c r="B29" s="95" t="s">
        <v>129</v>
      </c>
      <c r="C29" s="41"/>
      <c r="D29" s="757">
        <v>560</v>
      </c>
      <c r="E29" s="87"/>
      <c r="F29" s="88">
        <v>560</v>
      </c>
      <c r="G29" s="87"/>
      <c r="H29" s="89">
        <f t="shared" si="4"/>
        <v>0</v>
      </c>
      <c r="I29" s="87"/>
      <c r="J29" s="90" t="str">
        <f t="shared" si="1"/>
        <v xml:space="preserve"> </v>
      </c>
      <c r="K29" s="87"/>
      <c r="L29" s="91">
        <f t="shared" si="5"/>
        <v>0</v>
      </c>
      <c r="M29" s="526">
        <v>0</v>
      </c>
      <c r="N29" s="92">
        <v>0</v>
      </c>
      <c r="O29" s="526">
        <f t="shared" si="6"/>
        <v>0</v>
      </c>
      <c r="P29" s="89">
        <f t="shared" si="2"/>
        <v>0</v>
      </c>
      <c r="Q29" s="41"/>
      <c r="R29" s="90" t="str">
        <f t="shared" si="3"/>
        <v xml:space="preserve"> </v>
      </c>
    </row>
    <row r="30" spans="2:18">
      <c r="B30" s="95" t="s">
        <v>130</v>
      </c>
      <c r="C30" s="41"/>
      <c r="D30" s="757">
        <v>560</v>
      </c>
      <c r="E30" s="87"/>
      <c r="F30" s="88">
        <v>560</v>
      </c>
      <c r="G30" s="87"/>
      <c r="H30" s="89">
        <f t="shared" si="4"/>
        <v>0</v>
      </c>
      <c r="I30" s="87"/>
      <c r="J30" s="90" t="str">
        <f t="shared" si="1"/>
        <v xml:space="preserve"> </v>
      </c>
      <c r="K30" s="87"/>
      <c r="L30" s="91">
        <f t="shared" si="5"/>
        <v>0</v>
      </c>
      <c r="M30" s="526">
        <v>0</v>
      </c>
      <c r="N30" s="92">
        <v>0</v>
      </c>
      <c r="O30" s="526">
        <f t="shared" si="6"/>
        <v>0</v>
      </c>
      <c r="P30" s="89">
        <f t="shared" si="2"/>
        <v>0</v>
      </c>
      <c r="Q30" s="41"/>
      <c r="R30" s="90" t="str">
        <f t="shared" si="3"/>
        <v xml:space="preserve"> </v>
      </c>
    </row>
    <row r="31" spans="2:18">
      <c r="B31" s="95" t="s">
        <v>131</v>
      </c>
      <c r="C31" s="41"/>
      <c r="D31" s="757">
        <v>250</v>
      </c>
      <c r="E31" s="87"/>
      <c r="F31" s="88">
        <v>250</v>
      </c>
      <c r="G31" s="87"/>
      <c r="H31" s="89">
        <f t="shared" si="4"/>
        <v>0</v>
      </c>
      <c r="I31" s="87"/>
      <c r="J31" s="90" t="str">
        <f t="shared" si="1"/>
        <v xml:space="preserve"> </v>
      </c>
      <c r="K31" s="87"/>
      <c r="L31" s="91">
        <f t="shared" si="5"/>
        <v>0</v>
      </c>
      <c r="M31" s="526">
        <v>0</v>
      </c>
      <c r="N31" s="92">
        <v>0</v>
      </c>
      <c r="O31" s="526">
        <f t="shared" si="6"/>
        <v>0</v>
      </c>
      <c r="P31" s="89">
        <f t="shared" si="2"/>
        <v>0</v>
      </c>
      <c r="Q31" s="41"/>
      <c r="R31" s="90" t="str">
        <f t="shared" si="3"/>
        <v xml:space="preserve"> </v>
      </c>
    </row>
    <row r="32" spans="2:18">
      <c r="B32" s="95" t="s">
        <v>132</v>
      </c>
      <c r="C32" s="41"/>
      <c r="D32" s="757">
        <v>100</v>
      </c>
      <c r="E32" s="87"/>
      <c r="F32" s="88">
        <v>100</v>
      </c>
      <c r="G32" s="87"/>
      <c r="H32" s="89">
        <f t="shared" si="4"/>
        <v>0</v>
      </c>
      <c r="I32" s="87"/>
      <c r="J32" s="90" t="str">
        <f t="shared" si="1"/>
        <v xml:space="preserve"> </v>
      </c>
      <c r="K32" s="87"/>
      <c r="L32" s="91">
        <f t="shared" si="5"/>
        <v>1200</v>
      </c>
      <c r="M32" s="526">
        <v>12</v>
      </c>
      <c r="N32" s="92">
        <v>1200</v>
      </c>
      <c r="O32" s="526">
        <f t="shared" si="6"/>
        <v>12</v>
      </c>
      <c r="P32" s="89">
        <f t="shared" si="2"/>
        <v>0</v>
      </c>
      <c r="Q32" s="41"/>
      <c r="R32" s="90" t="str">
        <f t="shared" si="3"/>
        <v xml:space="preserve"> </v>
      </c>
    </row>
    <row r="33" spans="2:18">
      <c r="B33" s="95" t="s">
        <v>133</v>
      </c>
      <c r="C33" s="41"/>
      <c r="D33" s="757">
        <v>100</v>
      </c>
      <c r="E33" s="87"/>
      <c r="F33" s="88">
        <v>100</v>
      </c>
      <c r="G33" s="87"/>
      <c r="H33" s="89">
        <f t="shared" si="4"/>
        <v>0</v>
      </c>
      <c r="I33" s="87"/>
      <c r="J33" s="90" t="str">
        <f t="shared" si="1"/>
        <v xml:space="preserve"> </v>
      </c>
      <c r="K33" s="87"/>
      <c r="L33" s="91">
        <f t="shared" si="5"/>
        <v>1200</v>
      </c>
      <c r="M33" s="526">
        <v>12</v>
      </c>
      <c r="N33" s="92">
        <v>1200</v>
      </c>
      <c r="O33" s="526">
        <f t="shared" si="6"/>
        <v>12</v>
      </c>
      <c r="P33" s="89">
        <f t="shared" si="2"/>
        <v>0</v>
      </c>
      <c r="Q33" s="41"/>
      <c r="R33" s="90" t="str">
        <f t="shared" si="3"/>
        <v xml:space="preserve"> </v>
      </c>
    </row>
    <row r="34" spans="2:18">
      <c r="B34" s="95" t="s">
        <v>134</v>
      </c>
      <c r="C34" s="96"/>
      <c r="D34" s="757">
        <v>250</v>
      </c>
      <c r="E34" s="87"/>
      <c r="F34" s="88">
        <v>250</v>
      </c>
      <c r="G34" s="87"/>
      <c r="H34" s="89">
        <f t="shared" si="4"/>
        <v>0</v>
      </c>
      <c r="I34" s="87"/>
      <c r="J34" s="90" t="str">
        <f t="shared" si="1"/>
        <v xml:space="preserve"> </v>
      </c>
      <c r="K34" s="87"/>
      <c r="L34" s="91">
        <f t="shared" si="5"/>
        <v>7500</v>
      </c>
      <c r="M34" s="526">
        <v>30</v>
      </c>
      <c r="N34" s="92">
        <v>7500</v>
      </c>
      <c r="O34" s="526">
        <f t="shared" si="6"/>
        <v>30</v>
      </c>
      <c r="P34" s="89">
        <f t="shared" si="2"/>
        <v>0</v>
      </c>
      <c r="Q34" s="41"/>
      <c r="R34" s="90" t="str">
        <f t="shared" si="3"/>
        <v xml:space="preserve"> </v>
      </c>
    </row>
    <row r="35" spans="2:18">
      <c r="B35" s="95" t="s">
        <v>135</v>
      </c>
      <c r="C35" s="96"/>
      <c r="D35" s="757">
        <v>250</v>
      </c>
      <c r="E35" s="87"/>
      <c r="F35" s="88">
        <v>250</v>
      </c>
      <c r="G35" s="87"/>
      <c r="H35" s="89">
        <f t="shared" si="4"/>
        <v>0</v>
      </c>
      <c r="I35" s="87"/>
      <c r="J35" s="90" t="str">
        <f t="shared" si="1"/>
        <v xml:space="preserve"> </v>
      </c>
      <c r="K35" s="87"/>
      <c r="L35" s="91">
        <f t="shared" si="5"/>
        <v>6500</v>
      </c>
      <c r="M35" s="526">
        <v>26</v>
      </c>
      <c r="N35" s="92">
        <v>6500</v>
      </c>
      <c r="O35" s="526">
        <f t="shared" si="6"/>
        <v>26</v>
      </c>
      <c r="P35" s="89">
        <f t="shared" si="2"/>
        <v>0</v>
      </c>
      <c r="Q35" s="41"/>
      <c r="R35" s="90" t="str">
        <f t="shared" si="3"/>
        <v xml:space="preserve"> </v>
      </c>
    </row>
    <row r="36" spans="2:18">
      <c r="B36" s="95" t="s">
        <v>136</v>
      </c>
      <c r="C36" s="96"/>
      <c r="D36" s="757">
        <v>250</v>
      </c>
      <c r="E36" s="87"/>
      <c r="F36" s="88">
        <v>250</v>
      </c>
      <c r="G36" s="87"/>
      <c r="H36" s="89">
        <f t="shared" si="4"/>
        <v>0</v>
      </c>
      <c r="I36" s="87"/>
      <c r="J36" s="90" t="str">
        <f t="shared" si="1"/>
        <v xml:space="preserve"> </v>
      </c>
      <c r="K36" s="87"/>
      <c r="L36" s="91">
        <f t="shared" si="5"/>
        <v>6500</v>
      </c>
      <c r="M36" s="526">
        <v>26</v>
      </c>
      <c r="N36" s="92">
        <v>6500</v>
      </c>
      <c r="O36" s="526">
        <f t="shared" si="6"/>
        <v>26</v>
      </c>
      <c r="P36" s="89">
        <f t="shared" si="2"/>
        <v>0</v>
      </c>
      <c r="Q36" s="41"/>
      <c r="R36" s="90" t="str">
        <f t="shared" si="3"/>
        <v xml:space="preserve"> </v>
      </c>
    </row>
    <row r="37" spans="2:18">
      <c r="B37" s="95" t="s">
        <v>137</v>
      </c>
      <c r="C37" s="96"/>
      <c r="D37" s="757">
        <v>250</v>
      </c>
      <c r="E37" s="87"/>
      <c r="F37" s="88">
        <v>250</v>
      </c>
      <c r="G37" s="87"/>
      <c r="H37" s="89">
        <f t="shared" si="4"/>
        <v>0</v>
      </c>
      <c r="I37" s="87"/>
      <c r="J37" s="90" t="str">
        <f t="shared" si="1"/>
        <v xml:space="preserve"> </v>
      </c>
      <c r="K37" s="87"/>
      <c r="L37" s="91">
        <f t="shared" si="5"/>
        <v>6500</v>
      </c>
      <c r="M37" s="526">
        <v>26</v>
      </c>
      <c r="N37" s="92">
        <v>6500</v>
      </c>
      <c r="O37" s="526">
        <f t="shared" si="6"/>
        <v>26</v>
      </c>
      <c r="P37" s="89">
        <f t="shared" si="2"/>
        <v>0</v>
      </c>
      <c r="Q37" s="41"/>
      <c r="R37" s="90" t="str">
        <f t="shared" si="3"/>
        <v xml:space="preserve"> </v>
      </c>
    </row>
    <row r="38" spans="2:18">
      <c r="B38" s="95" t="s">
        <v>138</v>
      </c>
      <c r="C38" s="96"/>
      <c r="D38" s="757">
        <v>250</v>
      </c>
      <c r="E38" s="87"/>
      <c r="F38" s="88">
        <v>250</v>
      </c>
      <c r="G38" s="87"/>
      <c r="H38" s="89">
        <f t="shared" si="4"/>
        <v>0</v>
      </c>
      <c r="I38" s="87"/>
      <c r="J38" s="90" t="str">
        <f t="shared" si="1"/>
        <v xml:space="preserve"> </v>
      </c>
      <c r="K38" s="87"/>
      <c r="L38" s="91">
        <f t="shared" si="5"/>
        <v>0</v>
      </c>
      <c r="M38" s="526">
        <v>0</v>
      </c>
      <c r="N38" s="92">
        <v>0</v>
      </c>
      <c r="O38" s="526">
        <f t="shared" si="6"/>
        <v>0</v>
      </c>
      <c r="P38" s="89">
        <f t="shared" si="2"/>
        <v>0</v>
      </c>
      <c r="Q38" s="41"/>
      <c r="R38" s="90" t="str">
        <f t="shared" si="3"/>
        <v xml:space="preserve"> </v>
      </c>
    </row>
    <row r="39" spans="2:18">
      <c r="B39" s="95" t="s">
        <v>400</v>
      </c>
      <c r="C39" s="96"/>
      <c r="D39" s="757">
        <v>250</v>
      </c>
      <c r="E39" s="87"/>
      <c r="F39" s="88">
        <v>150</v>
      </c>
      <c r="G39" s="87"/>
      <c r="H39" s="89">
        <f t="shared" si="4"/>
        <v>100</v>
      </c>
      <c r="I39" s="87"/>
      <c r="J39" s="90">
        <f t="shared" si="1"/>
        <v>0.66666666666666663</v>
      </c>
      <c r="K39" s="87"/>
      <c r="L39" s="91">
        <f t="shared" si="5"/>
        <v>500</v>
      </c>
      <c r="M39" s="526">
        <v>2</v>
      </c>
      <c r="N39" s="92">
        <v>300</v>
      </c>
      <c r="O39" s="526">
        <f t="shared" si="6"/>
        <v>2</v>
      </c>
      <c r="P39" s="89">
        <f t="shared" si="2"/>
        <v>200</v>
      </c>
      <c r="Q39" s="41"/>
      <c r="R39" s="90">
        <f t="shared" si="3"/>
        <v>0.66666666666666663</v>
      </c>
    </row>
    <row r="40" spans="2:18">
      <c r="B40" s="95" t="s">
        <v>401</v>
      </c>
      <c r="C40" s="96"/>
      <c r="D40" s="757">
        <v>125</v>
      </c>
      <c r="E40" s="87"/>
      <c r="F40" s="88">
        <v>150</v>
      </c>
      <c r="G40" s="87"/>
      <c r="H40" s="89">
        <f t="shared" si="4"/>
        <v>-25</v>
      </c>
      <c r="I40" s="87"/>
      <c r="J40" s="90">
        <f t="shared" si="1"/>
        <v>-0.16666666666666666</v>
      </c>
      <c r="K40" s="87"/>
      <c r="L40" s="91">
        <f t="shared" si="5"/>
        <v>375</v>
      </c>
      <c r="M40" s="526">
        <v>3</v>
      </c>
      <c r="N40" s="92">
        <v>450</v>
      </c>
      <c r="O40" s="526">
        <f t="shared" si="6"/>
        <v>3</v>
      </c>
      <c r="P40" s="89">
        <f t="shared" si="2"/>
        <v>-75</v>
      </c>
      <c r="Q40" s="41"/>
      <c r="R40" s="90">
        <f t="shared" si="3"/>
        <v>-0.16666666666666666</v>
      </c>
    </row>
    <row r="41" spans="2:18">
      <c r="B41" s="95" t="s">
        <v>407</v>
      </c>
      <c r="C41" s="96"/>
      <c r="D41" s="757">
        <v>125</v>
      </c>
      <c r="E41" s="87"/>
      <c r="F41" s="88">
        <v>0</v>
      </c>
      <c r="G41" s="87"/>
      <c r="H41" s="89">
        <f t="shared" si="4"/>
        <v>125</v>
      </c>
      <c r="I41" s="87"/>
      <c r="J41" s="90">
        <f t="shared" si="1"/>
        <v>1</v>
      </c>
      <c r="K41" s="87"/>
      <c r="L41" s="91">
        <f t="shared" si="5"/>
        <v>375</v>
      </c>
      <c r="M41" s="526">
        <v>3</v>
      </c>
      <c r="N41" s="92">
        <v>0</v>
      </c>
      <c r="O41" s="526">
        <v>0</v>
      </c>
      <c r="P41" s="89">
        <f t="shared" si="2"/>
        <v>375</v>
      </c>
      <c r="Q41" s="41"/>
      <c r="R41" s="90">
        <f t="shared" si="3"/>
        <v>1</v>
      </c>
    </row>
    <row r="42" spans="2:18">
      <c r="B42" s="95" t="s">
        <v>139</v>
      </c>
      <c r="C42" s="41"/>
      <c r="D42" s="757">
        <v>500</v>
      </c>
      <c r="E42" s="87"/>
      <c r="F42" s="88">
        <v>500</v>
      </c>
      <c r="G42" s="87"/>
      <c r="H42" s="89">
        <f t="shared" si="4"/>
        <v>0</v>
      </c>
      <c r="I42" s="87"/>
      <c r="J42" s="90" t="str">
        <f t="shared" si="1"/>
        <v xml:space="preserve"> </v>
      </c>
      <c r="K42" s="87"/>
      <c r="L42" s="91">
        <f t="shared" si="5"/>
        <v>2000</v>
      </c>
      <c r="M42" s="526">
        <v>4</v>
      </c>
      <c r="N42" s="92">
        <v>2000</v>
      </c>
      <c r="O42" s="526">
        <f t="shared" si="6"/>
        <v>4</v>
      </c>
      <c r="P42" s="89">
        <f t="shared" si="2"/>
        <v>0</v>
      </c>
      <c r="Q42" s="41"/>
      <c r="R42" s="90" t="str">
        <f t="shared" si="3"/>
        <v xml:space="preserve"> </v>
      </c>
    </row>
    <row r="43" spans="2:18">
      <c r="B43" s="95" t="s">
        <v>140</v>
      </c>
      <c r="C43" s="41"/>
      <c r="D43" s="757">
        <v>100</v>
      </c>
      <c r="E43" s="87"/>
      <c r="F43" s="88">
        <v>100</v>
      </c>
      <c r="G43" s="87"/>
      <c r="H43" s="89">
        <f t="shared" si="4"/>
        <v>0</v>
      </c>
      <c r="I43" s="87"/>
      <c r="J43" s="90" t="str">
        <f t="shared" si="1"/>
        <v xml:space="preserve"> </v>
      </c>
      <c r="K43" s="87"/>
      <c r="L43" s="91">
        <f t="shared" si="5"/>
        <v>1850</v>
      </c>
      <c r="M43" s="526">
        <v>18.5</v>
      </c>
      <c r="N43" s="92">
        <f>1900-50</f>
        <v>1850</v>
      </c>
      <c r="O43" s="526">
        <f t="shared" si="6"/>
        <v>18.5</v>
      </c>
      <c r="P43" s="89">
        <f t="shared" si="2"/>
        <v>0</v>
      </c>
      <c r="Q43" s="41"/>
      <c r="R43" s="90" t="str">
        <f t="shared" si="3"/>
        <v xml:space="preserve"> </v>
      </c>
    </row>
    <row r="44" spans="2:18">
      <c r="B44" s="95" t="s">
        <v>141</v>
      </c>
      <c r="C44" s="41"/>
      <c r="D44" s="757">
        <v>100</v>
      </c>
      <c r="E44" s="87"/>
      <c r="F44" s="88">
        <v>100</v>
      </c>
      <c r="G44" s="87"/>
      <c r="H44" s="89">
        <f t="shared" si="4"/>
        <v>0</v>
      </c>
      <c r="I44" s="87"/>
      <c r="J44" s="90" t="str">
        <f t="shared" si="1"/>
        <v xml:space="preserve"> </v>
      </c>
      <c r="K44" s="87"/>
      <c r="L44" s="91">
        <f t="shared" si="5"/>
        <v>2800</v>
      </c>
      <c r="M44" s="526">
        <v>28</v>
      </c>
      <c r="N44" s="92">
        <v>2800</v>
      </c>
      <c r="O44" s="526">
        <f t="shared" si="6"/>
        <v>28</v>
      </c>
      <c r="P44" s="89">
        <f t="shared" si="2"/>
        <v>0</v>
      </c>
      <c r="Q44" s="41"/>
      <c r="R44" s="90" t="str">
        <f t="shared" si="3"/>
        <v xml:space="preserve"> </v>
      </c>
    </row>
    <row r="45" spans="2:18">
      <c r="B45" s="95" t="s">
        <v>142</v>
      </c>
      <c r="C45" s="41"/>
      <c r="D45" s="757">
        <v>500</v>
      </c>
      <c r="E45" s="87"/>
      <c r="F45" s="88">
        <v>500</v>
      </c>
      <c r="G45" s="87"/>
      <c r="H45" s="89">
        <f t="shared" si="4"/>
        <v>0</v>
      </c>
      <c r="I45" s="87"/>
      <c r="J45" s="90" t="str">
        <f t="shared" si="1"/>
        <v xml:space="preserve"> </v>
      </c>
      <c r="K45" s="87"/>
      <c r="L45" s="91">
        <f t="shared" si="5"/>
        <v>9500</v>
      </c>
      <c r="M45" s="526">
        <v>19</v>
      </c>
      <c r="N45" s="92">
        <v>9500</v>
      </c>
      <c r="O45" s="526">
        <f t="shared" si="6"/>
        <v>19</v>
      </c>
      <c r="P45" s="89">
        <f t="shared" si="2"/>
        <v>0</v>
      </c>
      <c r="Q45" s="41"/>
      <c r="R45" s="90" t="str">
        <f t="shared" si="3"/>
        <v xml:space="preserve"> </v>
      </c>
    </row>
    <row r="46" spans="2:18">
      <c r="B46" s="95" t="s">
        <v>143</v>
      </c>
      <c r="C46" s="41"/>
      <c r="D46" s="757">
        <v>500</v>
      </c>
      <c r="E46" s="87"/>
      <c r="F46" s="88">
        <v>500</v>
      </c>
      <c r="G46" s="87"/>
      <c r="H46" s="89">
        <f t="shared" si="4"/>
        <v>0</v>
      </c>
      <c r="I46" s="87"/>
      <c r="J46" s="90" t="str">
        <f t="shared" si="1"/>
        <v xml:space="preserve"> </v>
      </c>
      <c r="K46" s="87"/>
      <c r="L46" s="91">
        <f t="shared" si="5"/>
        <v>1500</v>
      </c>
      <c r="M46" s="526">
        <v>3</v>
      </c>
      <c r="N46" s="92">
        <v>1500</v>
      </c>
      <c r="O46" s="526">
        <f t="shared" si="6"/>
        <v>3</v>
      </c>
      <c r="P46" s="89">
        <f t="shared" si="2"/>
        <v>0</v>
      </c>
      <c r="Q46" s="41"/>
      <c r="R46" s="90" t="str">
        <f t="shared" si="3"/>
        <v xml:space="preserve"> </v>
      </c>
    </row>
    <row r="47" spans="2:18">
      <c r="B47" s="94" t="s">
        <v>144</v>
      </c>
      <c r="C47" s="41"/>
      <c r="D47" s="757">
        <v>100</v>
      </c>
      <c r="E47" s="87"/>
      <c r="F47" s="88">
        <v>100</v>
      </c>
      <c r="G47" s="87"/>
      <c r="H47" s="89">
        <f t="shared" si="4"/>
        <v>0</v>
      </c>
      <c r="I47" s="87"/>
      <c r="J47" s="90" t="str">
        <f t="shared" si="1"/>
        <v xml:space="preserve"> </v>
      </c>
      <c r="K47" s="87"/>
      <c r="L47" s="91">
        <f t="shared" si="5"/>
        <v>2100</v>
      </c>
      <c r="M47" s="526">
        <v>21</v>
      </c>
      <c r="N47" s="92">
        <v>2100</v>
      </c>
      <c r="O47" s="526">
        <f t="shared" si="6"/>
        <v>21</v>
      </c>
      <c r="P47" s="89">
        <f t="shared" si="2"/>
        <v>0</v>
      </c>
      <c r="Q47" s="41"/>
      <c r="R47" s="90" t="str">
        <f t="shared" si="3"/>
        <v xml:space="preserve"> </v>
      </c>
    </row>
    <row r="48" spans="2:18">
      <c r="B48" s="94" t="s">
        <v>145</v>
      </c>
      <c r="C48" s="41"/>
      <c r="D48" s="757">
        <v>100</v>
      </c>
      <c r="E48" s="87"/>
      <c r="F48" s="88">
        <v>100</v>
      </c>
      <c r="G48" s="87"/>
      <c r="H48" s="89">
        <f t="shared" si="4"/>
        <v>0</v>
      </c>
      <c r="I48" s="87"/>
      <c r="J48" s="90" t="str">
        <f t="shared" si="1"/>
        <v xml:space="preserve"> </v>
      </c>
      <c r="K48" s="87"/>
      <c r="L48" s="91">
        <f t="shared" si="5"/>
        <v>1900</v>
      </c>
      <c r="M48" s="526">
        <v>19</v>
      </c>
      <c r="N48" s="92">
        <v>1900</v>
      </c>
      <c r="O48" s="526">
        <f t="shared" si="6"/>
        <v>19</v>
      </c>
      <c r="P48" s="89">
        <f t="shared" si="2"/>
        <v>0</v>
      </c>
      <c r="Q48" s="41"/>
      <c r="R48" s="90" t="str">
        <f t="shared" si="3"/>
        <v xml:space="preserve"> </v>
      </c>
    </row>
    <row r="49" spans="2:18">
      <c r="B49" s="94" t="s">
        <v>146</v>
      </c>
      <c r="C49" s="41"/>
      <c r="D49" s="757">
        <v>500</v>
      </c>
      <c r="E49" s="87"/>
      <c r="F49" s="88">
        <v>500</v>
      </c>
      <c r="G49" s="87"/>
      <c r="H49" s="89">
        <f t="shared" si="4"/>
        <v>0</v>
      </c>
      <c r="I49" s="87"/>
      <c r="J49" s="90" t="str">
        <f t="shared" si="1"/>
        <v xml:space="preserve"> </v>
      </c>
      <c r="K49" s="87"/>
      <c r="L49" s="91">
        <f t="shared" si="5"/>
        <v>11500</v>
      </c>
      <c r="M49" s="526">
        <v>23</v>
      </c>
      <c r="N49" s="92">
        <v>11500</v>
      </c>
      <c r="O49" s="526">
        <f t="shared" si="6"/>
        <v>23</v>
      </c>
      <c r="P49" s="89">
        <f t="shared" si="2"/>
        <v>0</v>
      </c>
      <c r="Q49" s="41"/>
      <c r="R49" s="90" t="str">
        <f t="shared" si="3"/>
        <v xml:space="preserve"> </v>
      </c>
    </row>
    <row r="50" spans="2:18">
      <c r="B50" s="94" t="s">
        <v>147</v>
      </c>
      <c r="C50" s="41"/>
      <c r="D50" s="757">
        <v>20</v>
      </c>
      <c r="E50" s="87"/>
      <c r="F50" s="88">
        <v>20</v>
      </c>
      <c r="G50" s="87"/>
      <c r="H50" s="89">
        <f t="shared" si="4"/>
        <v>0</v>
      </c>
      <c r="I50" s="87"/>
      <c r="J50" s="90" t="str">
        <f t="shared" si="1"/>
        <v xml:space="preserve"> </v>
      </c>
      <c r="K50" s="87"/>
      <c r="L50" s="91">
        <f t="shared" si="5"/>
        <v>760</v>
      </c>
      <c r="M50" s="526">
        <v>38</v>
      </c>
      <c r="N50" s="92">
        <v>760</v>
      </c>
      <c r="O50" s="526">
        <f t="shared" si="6"/>
        <v>38</v>
      </c>
      <c r="P50" s="89">
        <f t="shared" si="2"/>
        <v>0</v>
      </c>
      <c r="Q50" s="41"/>
      <c r="R50" s="90" t="str">
        <f t="shared" si="3"/>
        <v xml:space="preserve"> </v>
      </c>
    </row>
    <row r="51" spans="2:18" ht="15.75" hidden="1" thickBot="1">
      <c r="B51" s="93"/>
      <c r="C51" s="41"/>
      <c r="D51" s="535"/>
      <c r="E51" s="87"/>
      <c r="F51" s="536"/>
      <c r="G51" s="87"/>
      <c r="H51" s="102"/>
      <c r="I51" s="87"/>
      <c r="J51" s="103"/>
      <c r="K51" s="87"/>
      <c r="L51" s="101"/>
      <c r="M51" s="526"/>
      <c r="N51" s="537"/>
      <c r="O51" s="526"/>
      <c r="P51" s="102"/>
      <c r="Q51" s="41"/>
      <c r="R51" s="103"/>
    </row>
    <row r="52" spans="2:18" ht="17.25" hidden="1" thickTop="1" thickBot="1">
      <c r="B52" s="79" t="s">
        <v>106</v>
      </c>
      <c r="C52" s="41"/>
      <c r="D52" s="80" t="s">
        <v>107</v>
      </c>
      <c r="E52" s="81"/>
      <c r="F52" s="81"/>
      <c r="G52" s="81"/>
      <c r="H52" s="81"/>
      <c r="I52" s="81"/>
      <c r="J52" s="82"/>
      <c r="K52" s="41"/>
      <c r="L52" s="80" t="s">
        <v>108</v>
      </c>
      <c r="M52" s="525"/>
      <c r="N52" s="81"/>
      <c r="O52" s="525"/>
      <c r="P52" s="81"/>
      <c r="Q52" s="81"/>
      <c r="R52" s="82"/>
    </row>
    <row r="53" spans="2:18" ht="16.5" hidden="1" thickTop="1">
      <c r="B53" s="83" t="s">
        <v>109</v>
      </c>
      <c r="C53" s="41"/>
      <c r="D53" s="84" t="s">
        <v>2</v>
      </c>
      <c r="E53" s="41"/>
      <c r="F53" s="84" t="s">
        <v>3</v>
      </c>
      <c r="G53" s="41"/>
      <c r="H53" s="84" t="s">
        <v>4</v>
      </c>
      <c r="I53" s="41"/>
      <c r="J53" s="84" t="s">
        <v>5</v>
      </c>
      <c r="K53" s="41"/>
      <c r="L53" s="84" t="s">
        <v>2</v>
      </c>
      <c r="M53" s="524"/>
      <c r="N53" s="84" t="s">
        <v>3</v>
      </c>
      <c r="O53" s="524"/>
      <c r="P53" s="84" t="s">
        <v>4</v>
      </c>
      <c r="Q53" s="41"/>
      <c r="R53" s="84" t="s">
        <v>5</v>
      </c>
    </row>
    <row r="54" spans="2:18" ht="15.75" hidden="1">
      <c r="B54" s="78" t="s">
        <v>110</v>
      </c>
      <c r="C54" s="41"/>
      <c r="D54" s="85" t="s">
        <v>75</v>
      </c>
      <c r="E54" s="41"/>
      <c r="F54" s="85" t="s">
        <v>69</v>
      </c>
      <c r="G54" s="41"/>
      <c r="H54" s="85" t="s">
        <v>6</v>
      </c>
      <c r="I54" s="41"/>
      <c r="J54" s="85" t="s">
        <v>6</v>
      </c>
      <c r="K54" s="41"/>
      <c r="L54" s="85" t="str">
        <f>+D54</f>
        <v>2025-26</v>
      </c>
      <c r="M54" s="524"/>
      <c r="N54" s="85" t="str">
        <f>+F54</f>
        <v>2024-25</v>
      </c>
      <c r="O54" s="524"/>
      <c r="P54" s="85" t="s">
        <v>6</v>
      </c>
      <c r="Q54" s="41"/>
      <c r="R54" s="85" t="s">
        <v>6</v>
      </c>
    </row>
    <row r="55" spans="2:18">
      <c r="B55" s="94" t="s">
        <v>148</v>
      </c>
      <c r="C55" s="41"/>
      <c r="D55" s="757">
        <v>295</v>
      </c>
      <c r="E55" s="87"/>
      <c r="F55" s="88">
        <v>295</v>
      </c>
      <c r="G55" s="87"/>
      <c r="H55" s="89">
        <f t="shared" si="4"/>
        <v>0</v>
      </c>
      <c r="I55" s="87"/>
      <c r="J55" s="90" t="str">
        <f t="shared" si="1"/>
        <v xml:space="preserve"> </v>
      </c>
      <c r="K55" s="87"/>
      <c r="L55" s="91">
        <f>D55*M55</f>
        <v>885</v>
      </c>
      <c r="M55" s="526">
        <v>3</v>
      </c>
      <c r="N55" s="92">
        <v>885</v>
      </c>
      <c r="O55" s="526">
        <f t="shared" ref="O55:O70" si="7">N55/F55</f>
        <v>3</v>
      </c>
      <c r="P55" s="89">
        <f t="shared" si="2"/>
        <v>0</v>
      </c>
      <c r="Q55" s="41"/>
      <c r="R55" s="90" t="str">
        <f t="shared" si="3"/>
        <v xml:space="preserve"> </v>
      </c>
    </row>
    <row r="56" spans="2:18">
      <c r="B56" s="94" t="s">
        <v>149</v>
      </c>
      <c r="C56" s="41"/>
      <c r="D56" s="757">
        <v>145</v>
      </c>
      <c r="E56" s="87"/>
      <c r="F56" s="88">
        <v>145</v>
      </c>
      <c r="G56" s="87"/>
      <c r="H56" s="89">
        <f t="shared" si="4"/>
        <v>0</v>
      </c>
      <c r="I56" s="87"/>
      <c r="J56" s="90" t="str">
        <f t="shared" si="1"/>
        <v xml:space="preserve"> </v>
      </c>
      <c r="K56" s="87"/>
      <c r="L56" s="91">
        <f t="shared" ref="L56:L70" si="8">D56*M56</f>
        <v>435</v>
      </c>
      <c r="M56" s="526">
        <v>3</v>
      </c>
      <c r="N56" s="92">
        <v>145</v>
      </c>
      <c r="O56" s="526">
        <f t="shared" si="7"/>
        <v>1</v>
      </c>
      <c r="P56" s="89">
        <f t="shared" si="2"/>
        <v>290</v>
      </c>
      <c r="Q56" s="41"/>
      <c r="R56" s="90">
        <f t="shared" si="3"/>
        <v>2</v>
      </c>
    </row>
    <row r="57" spans="2:18">
      <c r="B57" s="94" t="s">
        <v>150</v>
      </c>
      <c r="C57" s="41"/>
      <c r="D57" s="757">
        <v>145</v>
      </c>
      <c r="E57" s="87"/>
      <c r="F57" s="88">
        <v>145</v>
      </c>
      <c r="G57" s="87"/>
      <c r="H57" s="89">
        <f t="shared" si="4"/>
        <v>0</v>
      </c>
      <c r="I57" s="87"/>
      <c r="J57" s="90" t="str">
        <f t="shared" si="1"/>
        <v xml:space="preserve"> </v>
      </c>
      <c r="K57" s="87"/>
      <c r="L57" s="91">
        <f t="shared" si="8"/>
        <v>290</v>
      </c>
      <c r="M57" s="526">
        <v>2</v>
      </c>
      <c r="N57" s="92">
        <v>0</v>
      </c>
      <c r="O57" s="526">
        <f t="shared" si="7"/>
        <v>0</v>
      </c>
      <c r="P57" s="89">
        <f t="shared" si="2"/>
        <v>290</v>
      </c>
      <c r="Q57" s="41"/>
      <c r="R57" s="90">
        <f t="shared" si="3"/>
        <v>1</v>
      </c>
    </row>
    <row r="58" spans="2:18">
      <c r="B58" s="94" t="s">
        <v>151</v>
      </c>
      <c r="C58" s="41"/>
      <c r="D58" s="757">
        <v>295</v>
      </c>
      <c r="E58" s="87"/>
      <c r="F58" s="88">
        <v>295</v>
      </c>
      <c r="G58" s="87"/>
      <c r="H58" s="89">
        <f t="shared" si="4"/>
        <v>0</v>
      </c>
      <c r="I58" s="87"/>
      <c r="J58" s="90" t="str">
        <f t="shared" si="1"/>
        <v xml:space="preserve"> </v>
      </c>
      <c r="K58" s="87"/>
      <c r="L58" s="91">
        <f t="shared" si="8"/>
        <v>0</v>
      </c>
      <c r="M58" s="526">
        <v>0</v>
      </c>
      <c r="N58" s="92">
        <v>0</v>
      </c>
      <c r="O58" s="526">
        <f t="shared" si="7"/>
        <v>0</v>
      </c>
      <c r="P58" s="89">
        <f t="shared" si="2"/>
        <v>0</v>
      </c>
      <c r="Q58" s="41"/>
      <c r="R58" s="90" t="str">
        <f t="shared" si="3"/>
        <v xml:space="preserve"> </v>
      </c>
    </row>
    <row r="59" spans="2:18">
      <c r="B59" s="94" t="s">
        <v>152</v>
      </c>
      <c r="C59" s="41"/>
      <c r="D59" s="757">
        <v>145</v>
      </c>
      <c r="E59" s="87"/>
      <c r="F59" s="88">
        <v>145</v>
      </c>
      <c r="G59" s="87"/>
      <c r="H59" s="89">
        <f t="shared" si="4"/>
        <v>0</v>
      </c>
      <c r="I59" s="87"/>
      <c r="J59" s="90" t="str">
        <f t="shared" si="1"/>
        <v xml:space="preserve"> </v>
      </c>
      <c r="K59" s="87"/>
      <c r="L59" s="91">
        <f t="shared" si="8"/>
        <v>0</v>
      </c>
      <c r="M59" s="526">
        <v>0</v>
      </c>
      <c r="N59" s="92">
        <v>0</v>
      </c>
      <c r="O59" s="526">
        <f t="shared" si="7"/>
        <v>0</v>
      </c>
      <c r="P59" s="89">
        <f t="shared" si="2"/>
        <v>0</v>
      </c>
      <c r="Q59" s="41"/>
      <c r="R59" s="90" t="str">
        <f t="shared" si="3"/>
        <v xml:space="preserve"> </v>
      </c>
    </row>
    <row r="60" spans="2:18">
      <c r="B60" s="94" t="s">
        <v>153</v>
      </c>
      <c r="C60" s="41"/>
      <c r="D60" s="757">
        <v>145</v>
      </c>
      <c r="E60" s="87"/>
      <c r="F60" s="88">
        <v>145</v>
      </c>
      <c r="G60" s="87"/>
      <c r="H60" s="89">
        <f t="shared" si="4"/>
        <v>0</v>
      </c>
      <c r="I60" s="87"/>
      <c r="J60" s="90" t="str">
        <f t="shared" si="1"/>
        <v xml:space="preserve"> </v>
      </c>
      <c r="K60" s="87"/>
      <c r="L60" s="91">
        <f t="shared" si="8"/>
        <v>0</v>
      </c>
      <c r="M60" s="526">
        <v>0</v>
      </c>
      <c r="N60" s="92">
        <v>0</v>
      </c>
      <c r="O60" s="526">
        <f t="shared" si="7"/>
        <v>0</v>
      </c>
      <c r="P60" s="89">
        <f t="shared" si="2"/>
        <v>0</v>
      </c>
      <c r="Q60" s="41"/>
      <c r="R60" s="90" t="str">
        <f t="shared" si="3"/>
        <v xml:space="preserve"> </v>
      </c>
    </row>
    <row r="61" spans="2:18">
      <c r="B61" s="94" t="s">
        <v>154</v>
      </c>
      <c r="C61" s="41"/>
      <c r="D61" s="757">
        <v>145</v>
      </c>
      <c r="E61" s="87"/>
      <c r="F61" s="88">
        <v>145</v>
      </c>
      <c r="G61" s="87"/>
      <c r="H61" s="89">
        <f t="shared" si="4"/>
        <v>0</v>
      </c>
      <c r="I61" s="87"/>
      <c r="J61" s="90" t="str">
        <f t="shared" si="1"/>
        <v xml:space="preserve"> </v>
      </c>
      <c r="K61" s="87"/>
      <c r="L61" s="91">
        <f t="shared" si="8"/>
        <v>0</v>
      </c>
      <c r="M61" s="526">
        <v>0</v>
      </c>
      <c r="N61" s="92">
        <v>0</v>
      </c>
      <c r="O61" s="526">
        <f t="shared" si="7"/>
        <v>0</v>
      </c>
      <c r="P61" s="89">
        <f t="shared" si="2"/>
        <v>0</v>
      </c>
      <c r="Q61" s="41"/>
      <c r="R61" s="90" t="str">
        <f t="shared" si="3"/>
        <v xml:space="preserve"> </v>
      </c>
    </row>
    <row r="62" spans="2:18">
      <c r="B62" s="94" t="s">
        <v>155</v>
      </c>
      <c r="C62" s="41"/>
      <c r="D62" s="757">
        <v>145</v>
      </c>
      <c r="E62" s="87"/>
      <c r="F62" s="88">
        <v>145</v>
      </c>
      <c r="G62" s="87"/>
      <c r="H62" s="89">
        <f t="shared" si="4"/>
        <v>0</v>
      </c>
      <c r="I62" s="87"/>
      <c r="J62" s="90" t="str">
        <f t="shared" si="1"/>
        <v xml:space="preserve"> </v>
      </c>
      <c r="K62" s="87"/>
      <c r="L62" s="91">
        <f t="shared" si="8"/>
        <v>0</v>
      </c>
      <c r="M62" s="526">
        <v>0</v>
      </c>
      <c r="N62" s="92">
        <v>0</v>
      </c>
      <c r="O62" s="526">
        <f t="shared" si="7"/>
        <v>0</v>
      </c>
      <c r="P62" s="89">
        <f t="shared" si="2"/>
        <v>0</v>
      </c>
      <c r="Q62" s="41"/>
      <c r="R62" s="90" t="str">
        <f t="shared" si="3"/>
        <v xml:space="preserve"> </v>
      </c>
    </row>
    <row r="63" spans="2:18">
      <c r="B63" s="94" t="s">
        <v>156</v>
      </c>
      <c r="C63" s="41"/>
      <c r="D63" s="757">
        <v>145</v>
      </c>
      <c r="E63" s="87"/>
      <c r="F63" s="88">
        <v>145</v>
      </c>
      <c r="G63" s="87"/>
      <c r="H63" s="89">
        <f t="shared" si="4"/>
        <v>0</v>
      </c>
      <c r="I63" s="87"/>
      <c r="J63" s="90" t="str">
        <f t="shared" si="1"/>
        <v xml:space="preserve"> </v>
      </c>
      <c r="K63" s="87"/>
      <c r="L63" s="91">
        <f t="shared" si="8"/>
        <v>0</v>
      </c>
      <c r="M63" s="526">
        <v>0</v>
      </c>
      <c r="N63" s="92">
        <v>0</v>
      </c>
      <c r="O63" s="526">
        <f t="shared" si="7"/>
        <v>0</v>
      </c>
      <c r="P63" s="89">
        <f t="shared" si="2"/>
        <v>0</v>
      </c>
      <c r="Q63" s="41"/>
      <c r="R63" s="90" t="str">
        <f t="shared" si="3"/>
        <v xml:space="preserve"> </v>
      </c>
    </row>
    <row r="64" spans="2:18">
      <c r="B64" s="97" t="s">
        <v>157</v>
      </c>
      <c r="C64" s="41"/>
      <c r="D64" s="757">
        <v>145</v>
      </c>
      <c r="E64" s="87"/>
      <c r="F64" s="88">
        <v>145</v>
      </c>
      <c r="G64" s="87"/>
      <c r="H64" s="89">
        <f t="shared" si="4"/>
        <v>0</v>
      </c>
      <c r="I64" s="87"/>
      <c r="J64" s="90" t="str">
        <f t="shared" si="1"/>
        <v xml:space="preserve"> </v>
      </c>
      <c r="K64" s="87"/>
      <c r="L64" s="91">
        <f t="shared" si="8"/>
        <v>0</v>
      </c>
      <c r="M64" s="526">
        <v>0</v>
      </c>
      <c r="N64" s="92">
        <v>0</v>
      </c>
      <c r="O64" s="526">
        <f t="shared" si="7"/>
        <v>0</v>
      </c>
      <c r="P64" s="89">
        <f t="shared" si="2"/>
        <v>0</v>
      </c>
      <c r="Q64" s="41"/>
      <c r="R64" s="90" t="str">
        <f t="shared" si="3"/>
        <v xml:space="preserve"> </v>
      </c>
    </row>
    <row r="65" spans="2:21">
      <c r="B65" s="94" t="s">
        <v>158</v>
      </c>
      <c r="C65" s="96"/>
      <c r="D65" s="757">
        <v>250</v>
      </c>
      <c r="E65" s="87"/>
      <c r="F65" s="88">
        <v>250</v>
      </c>
      <c r="G65" s="87"/>
      <c r="H65" s="89">
        <f t="shared" si="4"/>
        <v>0</v>
      </c>
      <c r="I65" s="87"/>
      <c r="J65" s="90" t="str">
        <f t="shared" si="1"/>
        <v xml:space="preserve"> </v>
      </c>
      <c r="K65" s="87"/>
      <c r="L65" s="91">
        <f t="shared" si="8"/>
        <v>2750</v>
      </c>
      <c r="M65" s="526">
        <v>11</v>
      </c>
      <c r="N65" s="92">
        <v>3125</v>
      </c>
      <c r="O65" s="526">
        <f t="shared" si="7"/>
        <v>12.5</v>
      </c>
      <c r="P65" s="89">
        <f t="shared" si="2"/>
        <v>-375</v>
      </c>
      <c r="Q65" s="41"/>
      <c r="R65" s="90">
        <f t="shared" si="3"/>
        <v>-0.12</v>
      </c>
      <c r="U65" s="488"/>
    </row>
    <row r="66" spans="2:21">
      <c r="B66" s="94" t="s">
        <v>159</v>
      </c>
      <c r="C66" s="98"/>
      <c r="D66" s="757">
        <v>250</v>
      </c>
      <c r="E66" s="87"/>
      <c r="F66" s="88">
        <v>250</v>
      </c>
      <c r="G66" s="87"/>
      <c r="H66" s="89">
        <f t="shared" si="4"/>
        <v>0</v>
      </c>
      <c r="I66" s="87"/>
      <c r="J66" s="90" t="str">
        <f t="shared" si="1"/>
        <v xml:space="preserve"> </v>
      </c>
      <c r="K66" s="87"/>
      <c r="L66" s="91">
        <f t="shared" si="8"/>
        <v>5000</v>
      </c>
      <c r="M66" s="526">
        <v>20</v>
      </c>
      <c r="N66" s="92">
        <v>5500</v>
      </c>
      <c r="O66" s="526">
        <f t="shared" si="7"/>
        <v>22</v>
      </c>
      <c r="P66" s="89">
        <f t="shared" si="2"/>
        <v>-500</v>
      </c>
      <c r="Q66" s="41"/>
      <c r="R66" s="90">
        <f t="shared" si="3"/>
        <v>-9.0909090909090912E-2</v>
      </c>
      <c r="U66" s="488"/>
    </row>
    <row r="67" spans="2:21">
      <c r="B67" s="94" t="s">
        <v>160</v>
      </c>
      <c r="C67" s="98"/>
      <c r="D67" s="757">
        <v>250</v>
      </c>
      <c r="E67" s="87"/>
      <c r="F67" s="88">
        <v>250</v>
      </c>
      <c r="G67" s="87"/>
      <c r="H67" s="89">
        <f t="shared" si="4"/>
        <v>0</v>
      </c>
      <c r="I67" s="87"/>
      <c r="J67" s="90" t="str">
        <f t="shared" si="1"/>
        <v xml:space="preserve"> </v>
      </c>
      <c r="K67" s="87"/>
      <c r="L67" s="91">
        <f t="shared" si="8"/>
        <v>3250</v>
      </c>
      <c r="M67" s="526">
        <v>13</v>
      </c>
      <c r="N67" s="92">
        <v>3750</v>
      </c>
      <c r="O67" s="526">
        <f t="shared" si="7"/>
        <v>15</v>
      </c>
      <c r="P67" s="89">
        <f t="shared" si="2"/>
        <v>-500</v>
      </c>
      <c r="Q67" s="41"/>
      <c r="R67" s="90">
        <f t="shared" si="3"/>
        <v>-0.13333333333333333</v>
      </c>
      <c r="U67" s="488"/>
    </row>
    <row r="68" spans="2:21">
      <c r="B68" s="94" t="s">
        <v>161</v>
      </c>
      <c r="C68" s="98"/>
      <c r="D68" s="757">
        <v>250</v>
      </c>
      <c r="E68" s="87"/>
      <c r="F68" s="88">
        <v>250</v>
      </c>
      <c r="G68" s="87"/>
      <c r="H68" s="89">
        <f t="shared" si="4"/>
        <v>0</v>
      </c>
      <c r="I68" s="87"/>
      <c r="J68" s="90" t="str">
        <f t="shared" si="1"/>
        <v xml:space="preserve"> </v>
      </c>
      <c r="K68" s="87"/>
      <c r="L68" s="91">
        <f t="shared" si="8"/>
        <v>5000</v>
      </c>
      <c r="M68" s="526">
        <v>20</v>
      </c>
      <c r="N68" s="92">
        <v>6000</v>
      </c>
      <c r="O68" s="526">
        <f t="shared" si="7"/>
        <v>24</v>
      </c>
      <c r="P68" s="89">
        <f t="shared" si="2"/>
        <v>-1000</v>
      </c>
      <c r="Q68" s="41"/>
      <c r="R68" s="90">
        <f t="shared" si="3"/>
        <v>-0.16666666666666666</v>
      </c>
      <c r="U68" s="488"/>
    </row>
    <row r="69" spans="2:21">
      <c r="B69" s="94" t="s">
        <v>162</v>
      </c>
      <c r="C69" s="98"/>
      <c r="D69" s="757">
        <v>250</v>
      </c>
      <c r="E69" s="87"/>
      <c r="F69" s="88">
        <v>250</v>
      </c>
      <c r="G69" s="87"/>
      <c r="H69" s="89">
        <f t="shared" si="4"/>
        <v>0</v>
      </c>
      <c r="I69" s="87"/>
      <c r="J69" s="90" t="str">
        <f t="shared" si="1"/>
        <v xml:space="preserve"> </v>
      </c>
      <c r="K69" s="87"/>
      <c r="L69" s="91">
        <f t="shared" si="8"/>
        <v>4250</v>
      </c>
      <c r="M69" s="526">
        <v>17</v>
      </c>
      <c r="N69" s="92">
        <v>5250</v>
      </c>
      <c r="O69" s="526">
        <f t="shared" si="7"/>
        <v>21</v>
      </c>
      <c r="P69" s="89">
        <f t="shared" si="2"/>
        <v>-1000</v>
      </c>
      <c r="Q69" s="41"/>
      <c r="R69" s="90">
        <f t="shared" si="3"/>
        <v>-0.19047619047619047</v>
      </c>
      <c r="U69" s="488"/>
    </row>
    <row r="70" spans="2:21">
      <c r="B70" s="94" t="s">
        <v>163</v>
      </c>
      <c r="C70" s="98"/>
      <c r="D70" s="757">
        <v>250</v>
      </c>
      <c r="E70" s="87"/>
      <c r="F70" s="88">
        <v>250</v>
      </c>
      <c r="G70" s="87"/>
      <c r="H70" s="89">
        <f t="shared" si="4"/>
        <v>0</v>
      </c>
      <c r="I70" s="87"/>
      <c r="J70" s="90" t="str">
        <f t="shared" si="1"/>
        <v xml:space="preserve"> </v>
      </c>
      <c r="K70" s="87"/>
      <c r="L70" s="91">
        <f t="shared" si="8"/>
        <v>3750</v>
      </c>
      <c r="M70" s="526">
        <v>15</v>
      </c>
      <c r="N70" s="92">
        <v>4250</v>
      </c>
      <c r="O70" s="526">
        <f t="shared" si="7"/>
        <v>17</v>
      </c>
      <c r="P70" s="89">
        <f t="shared" si="2"/>
        <v>-500</v>
      </c>
      <c r="Q70" s="41"/>
      <c r="R70" s="90">
        <f t="shared" si="3"/>
        <v>-0.11764705882352941</v>
      </c>
      <c r="U70" s="488"/>
    </row>
    <row r="71" spans="2:21" ht="15.75" hidden="1">
      <c r="B71" s="78" t="s">
        <v>164</v>
      </c>
      <c r="C71" s="41"/>
      <c r="D71" s="91">
        <f>SUM(D14:D17)</f>
        <v>1220</v>
      </c>
      <c r="E71" s="87"/>
      <c r="F71" s="88">
        <f>SUM(F14:F17)</f>
        <v>1220</v>
      </c>
      <c r="G71" s="87"/>
      <c r="H71" s="89">
        <f t="shared" si="0"/>
        <v>0</v>
      </c>
      <c r="I71" s="99"/>
      <c r="J71" s="90"/>
      <c r="K71" s="87"/>
      <c r="L71" s="91">
        <f>SUM(L55:L70)</f>
        <v>25610</v>
      </c>
      <c r="N71" s="92">
        <f>SUM(N55:N70)</f>
        <v>28905</v>
      </c>
      <c r="O71" s="526"/>
      <c r="P71" s="89">
        <f t="shared" si="2"/>
        <v>-3295</v>
      </c>
      <c r="Q71" s="100"/>
      <c r="R71" s="90">
        <f t="shared" si="3"/>
        <v>-0.1139941186645909</v>
      </c>
    </row>
    <row r="72" spans="2:21" ht="15.75">
      <c r="B72" s="78"/>
      <c r="C72" s="41"/>
      <c r="D72" s="101"/>
      <c r="E72" s="87"/>
      <c r="F72" s="101"/>
      <c r="G72" s="87"/>
      <c r="H72" s="102"/>
      <c r="I72" s="87"/>
      <c r="J72" s="103"/>
      <c r="K72" s="87"/>
      <c r="L72" s="104">
        <f>SUM(L11:L50)+SUM(L55:L70)</f>
        <v>115810</v>
      </c>
      <c r="M72" s="526">
        <f>SUM(M11:M50)+SUM(M55:M70)</f>
        <v>485.61111111111109</v>
      </c>
      <c r="N72" s="104">
        <f>SUM(N11:N50)+SUM(N55:N70)</f>
        <v>118605</v>
      </c>
      <c r="O72" s="526">
        <f>SUM(O11:O50)+SUM(O55:O70)</f>
        <v>494.11111111111109</v>
      </c>
      <c r="P72" s="105">
        <f t="shared" si="2"/>
        <v>-2795</v>
      </c>
      <c r="Q72" s="106"/>
      <c r="R72" s="107">
        <f t="shared" si="3"/>
        <v>-2.3565616963871674E-2</v>
      </c>
      <c r="U72" s="489"/>
    </row>
    <row r="73" spans="2:21" ht="15.75" hidden="1">
      <c r="B73" s="78"/>
      <c r="C73" s="41"/>
      <c r="D73" s="101"/>
      <c r="E73" s="87"/>
      <c r="F73" s="101"/>
      <c r="G73" s="87"/>
      <c r="H73" s="102"/>
      <c r="I73" s="87"/>
      <c r="J73" s="103"/>
      <c r="K73" s="87"/>
      <c r="L73" s="101"/>
      <c r="M73" s="527"/>
      <c r="N73" s="101"/>
      <c r="O73" s="527"/>
      <c r="P73" s="102"/>
      <c r="Q73" s="41"/>
      <c r="R73" s="41"/>
      <c r="U73" s="489"/>
    </row>
    <row r="74" spans="2:21" ht="15.75" hidden="1">
      <c r="B74" s="78" t="s">
        <v>165</v>
      </c>
      <c r="C74" s="41"/>
      <c r="D74" s="101"/>
      <c r="E74" s="87"/>
      <c r="F74" s="101"/>
      <c r="G74" s="87"/>
      <c r="H74" s="102"/>
      <c r="I74" s="87"/>
      <c r="J74" s="103"/>
      <c r="K74" s="87"/>
      <c r="L74" s="101"/>
      <c r="M74" s="527"/>
      <c r="N74" s="101"/>
      <c r="O74" s="527"/>
      <c r="P74" s="102"/>
      <c r="Q74" s="41"/>
      <c r="R74" s="41"/>
    </row>
    <row r="75" spans="2:21" ht="15.75" hidden="1">
      <c r="B75" s="78" t="s">
        <v>166</v>
      </c>
      <c r="C75" s="41"/>
      <c r="D75" s="101"/>
      <c r="E75" s="87"/>
      <c r="F75" s="101"/>
      <c r="G75" s="87"/>
      <c r="H75" s="102"/>
      <c r="I75" s="87"/>
      <c r="J75" s="103"/>
      <c r="K75" s="87"/>
      <c r="L75" s="101"/>
      <c r="M75" s="527"/>
      <c r="N75" s="101"/>
      <c r="O75" s="527"/>
      <c r="P75" s="102"/>
      <c r="Q75" s="41"/>
      <c r="R75" s="41"/>
    </row>
    <row r="76" spans="2:21" ht="15.75" hidden="1">
      <c r="B76" s="78" t="s">
        <v>167</v>
      </c>
      <c r="C76" s="41"/>
      <c r="D76" s="101"/>
      <c r="E76" s="87"/>
      <c r="F76" s="101"/>
      <c r="G76" s="87"/>
      <c r="H76" s="102"/>
      <c r="I76" s="87"/>
      <c r="J76" s="103"/>
      <c r="K76" s="87"/>
      <c r="L76" s="101"/>
      <c r="M76" s="527"/>
      <c r="N76" s="101"/>
      <c r="O76" s="527"/>
      <c r="P76" s="102"/>
      <c r="Q76" s="41"/>
      <c r="R76" s="41"/>
    </row>
    <row r="77" spans="2:21" ht="9" customHeight="1" thickBot="1">
      <c r="B77" s="778" t="s">
        <v>63</v>
      </c>
      <c r="C77" s="779"/>
      <c r="D77" s="779"/>
      <c r="E77" s="779"/>
      <c r="F77" s="779"/>
      <c r="G77" s="779"/>
      <c r="H77" s="779"/>
      <c r="I77" s="779"/>
      <c r="J77" s="779"/>
      <c r="K77" s="779"/>
      <c r="L77" s="779"/>
      <c r="M77" s="779"/>
      <c r="N77" s="779"/>
      <c r="O77" s="779"/>
      <c r="P77" s="779"/>
      <c r="Q77" s="779"/>
      <c r="R77" s="779"/>
    </row>
    <row r="78" spans="2:21" ht="16.5" hidden="1" thickBot="1">
      <c r="B78" s="773" t="s">
        <v>168</v>
      </c>
      <c r="C78" s="41"/>
      <c r="D78" s="774" t="s">
        <v>107</v>
      </c>
      <c r="E78" s="775"/>
      <c r="F78" s="775"/>
      <c r="G78" s="775"/>
      <c r="H78" s="775"/>
      <c r="I78" s="775"/>
      <c r="J78" s="776"/>
      <c r="K78" s="41"/>
      <c r="L78" s="774" t="s">
        <v>108</v>
      </c>
      <c r="M78" s="777"/>
      <c r="N78" s="775"/>
      <c r="O78" s="777"/>
      <c r="P78" s="775"/>
      <c r="Q78" s="775"/>
      <c r="R78" s="776"/>
    </row>
    <row r="79" spans="2:21" ht="16.5" hidden="1" thickTop="1">
      <c r="B79" s="108" t="s">
        <v>109</v>
      </c>
      <c r="C79" s="41"/>
      <c r="D79" s="109" t="s">
        <v>2</v>
      </c>
      <c r="E79" s="41"/>
      <c r="F79" s="109" t="s">
        <v>3</v>
      </c>
      <c r="G79" s="41"/>
      <c r="H79" s="109" t="s">
        <v>4</v>
      </c>
      <c r="I79" s="41"/>
      <c r="J79" s="109" t="s">
        <v>5</v>
      </c>
      <c r="K79" s="41"/>
      <c r="L79" s="109" t="s">
        <v>2</v>
      </c>
      <c r="M79" s="524"/>
      <c r="N79" s="109" t="s">
        <v>3</v>
      </c>
      <c r="O79" s="524"/>
      <c r="P79" s="109" t="s">
        <v>4</v>
      </c>
      <c r="Q79" s="41"/>
      <c r="R79" s="109" t="s">
        <v>5</v>
      </c>
    </row>
    <row r="80" spans="2:21" ht="15.75" hidden="1">
      <c r="B80" s="771"/>
      <c r="C80" s="41"/>
      <c r="D80" s="772"/>
      <c r="E80" s="41"/>
      <c r="F80" s="772"/>
      <c r="G80" s="41"/>
      <c r="H80" s="772"/>
      <c r="I80" s="41"/>
      <c r="J80" s="772"/>
      <c r="K80" s="41"/>
      <c r="L80" s="772"/>
      <c r="M80" s="524"/>
      <c r="N80" s="772"/>
      <c r="O80" s="524"/>
      <c r="P80" s="772"/>
      <c r="Q80" s="41"/>
      <c r="R80" s="772"/>
    </row>
    <row r="81" spans="2:18" ht="16.5" hidden="1" thickBot="1">
      <c r="B81" s="771"/>
      <c r="C81" s="41"/>
      <c r="D81" s="772"/>
      <c r="E81" s="41"/>
      <c r="F81" s="772"/>
      <c r="G81" s="41"/>
      <c r="H81" s="772"/>
      <c r="I81" s="41"/>
      <c r="J81" s="772"/>
      <c r="K81" s="41"/>
      <c r="L81" s="772"/>
      <c r="M81" s="524"/>
      <c r="N81" s="772"/>
      <c r="O81" s="524"/>
      <c r="P81" s="772"/>
      <c r="Q81" s="41"/>
      <c r="R81" s="772"/>
    </row>
    <row r="82" spans="2:18" ht="16.5" thickBot="1">
      <c r="B82" s="760"/>
      <c r="C82" s="41"/>
      <c r="D82" s="768" t="s">
        <v>107</v>
      </c>
      <c r="E82" s="769"/>
      <c r="F82" s="770"/>
      <c r="G82" s="41"/>
      <c r="H82" s="772"/>
      <c r="I82" s="41"/>
      <c r="J82" s="772"/>
      <c r="K82" s="41"/>
      <c r="L82" s="772"/>
      <c r="M82" s="524"/>
      <c r="N82" s="772"/>
      <c r="O82" s="524"/>
      <c r="P82" s="772"/>
      <c r="Q82" s="41"/>
      <c r="R82" s="772"/>
    </row>
    <row r="83" spans="2:18" ht="18.75" customHeight="1">
      <c r="C83" s="41"/>
      <c r="D83" s="800" t="s">
        <v>75</v>
      </c>
      <c r="E83" s="802"/>
      <c r="F83" s="800" t="s">
        <v>69</v>
      </c>
      <c r="G83" s="41"/>
      <c r="H83" s="111" t="s">
        <v>6</v>
      </c>
      <c r="I83" s="41"/>
      <c r="J83" s="111" t="s">
        <v>6</v>
      </c>
      <c r="K83" s="41"/>
      <c r="L83" s="111" t="str">
        <f>+D83</f>
        <v>2025-26</v>
      </c>
      <c r="M83" s="524"/>
      <c r="N83" s="111" t="str">
        <f>+F83</f>
        <v>2024-25</v>
      </c>
      <c r="O83" s="524"/>
      <c r="P83" s="111" t="s">
        <v>6</v>
      </c>
      <c r="Q83" s="41"/>
      <c r="R83" s="111" t="s">
        <v>6</v>
      </c>
    </row>
    <row r="84" spans="2:18" ht="15.75">
      <c r="B84" s="78" t="s">
        <v>416</v>
      </c>
      <c r="C84" s="41"/>
      <c r="D84" s="799"/>
      <c r="E84" s="41"/>
      <c r="F84" s="799"/>
      <c r="G84" s="41"/>
      <c r="H84" s="797"/>
      <c r="I84" s="41"/>
      <c r="J84" s="797"/>
      <c r="K84" s="41"/>
      <c r="L84" s="798"/>
      <c r="M84" s="524"/>
      <c r="N84" s="798"/>
      <c r="O84" s="524"/>
      <c r="P84" s="797"/>
      <c r="Q84" s="41"/>
      <c r="R84" s="797"/>
    </row>
    <row r="85" spans="2:18">
      <c r="B85" s="112" t="s">
        <v>169</v>
      </c>
      <c r="C85" s="41"/>
      <c r="D85" s="780">
        <v>600</v>
      </c>
      <c r="E85" s="87"/>
      <c r="F85" s="114">
        <v>600</v>
      </c>
      <c r="G85" s="87"/>
      <c r="H85" s="115">
        <f>SUM(D85-F85)</f>
        <v>0</v>
      </c>
      <c r="I85" s="87"/>
      <c r="J85" s="116" t="str">
        <f t="shared" ref="J85:J90" si="9">IF(H85=0," ",IF(F85=0,1,H85/F85))</f>
        <v xml:space="preserve"> </v>
      </c>
      <c r="K85" s="87"/>
      <c r="L85" s="113">
        <v>7200</v>
      </c>
      <c r="M85" s="526">
        <v>15</v>
      </c>
      <c r="N85" s="114">
        <v>8700</v>
      </c>
      <c r="O85" s="526">
        <f>N85/F85</f>
        <v>14.5</v>
      </c>
      <c r="P85" s="115">
        <f>SUM(L85-N85)</f>
        <v>-1500</v>
      </c>
      <c r="Q85" s="41"/>
      <c r="R85" s="117">
        <f>IF(P85=0," ",IF(N85=0,1,P85/N85))</f>
        <v>-0.17241379310344829</v>
      </c>
    </row>
    <row r="86" spans="2:18">
      <c r="B86" s="112" t="s">
        <v>170</v>
      </c>
      <c r="C86" s="41"/>
      <c r="D86" s="780">
        <v>450</v>
      </c>
      <c r="E86" s="87"/>
      <c r="F86" s="114">
        <v>450</v>
      </c>
      <c r="G86" s="87"/>
      <c r="H86" s="115">
        <f t="shared" ref="H86:H90" si="10">SUM(D86-F86)</f>
        <v>0</v>
      </c>
      <c r="I86" s="87"/>
      <c r="J86" s="116" t="str">
        <f t="shared" si="9"/>
        <v xml:space="preserve"> </v>
      </c>
      <c r="K86" s="87"/>
      <c r="L86" s="113">
        <v>3600</v>
      </c>
      <c r="M86" s="526">
        <v>8</v>
      </c>
      <c r="N86" s="114">
        <v>2925</v>
      </c>
      <c r="O86" s="526">
        <f t="shared" ref="O86" si="11">N86/F86</f>
        <v>6.5</v>
      </c>
      <c r="P86" s="115">
        <f t="shared" ref="P86:P90" si="12">SUM(L86-N86)</f>
        <v>675</v>
      </c>
      <c r="Q86" s="41"/>
      <c r="R86" s="117">
        <f t="shared" ref="R86:R90" si="13">IF(P86=0," ",IF(N86=0,1,P86/N86))</f>
        <v>0.23076923076923078</v>
      </c>
    </row>
    <row r="87" spans="2:18">
      <c r="B87" s="118"/>
      <c r="C87" s="41"/>
      <c r="D87" s="113"/>
      <c r="E87" s="87"/>
      <c r="F87" s="114"/>
      <c r="G87" s="87"/>
      <c r="H87" s="115"/>
      <c r="I87" s="87"/>
      <c r="J87" s="116" t="str">
        <f t="shared" si="9"/>
        <v xml:space="preserve"> </v>
      </c>
      <c r="K87" s="87"/>
      <c r="L87" s="113"/>
      <c r="M87" s="526"/>
      <c r="N87" s="114"/>
      <c r="O87" s="526"/>
      <c r="P87" s="115"/>
      <c r="Q87" s="41"/>
      <c r="R87" s="117"/>
    </row>
    <row r="88" spans="2:18" hidden="1">
      <c r="B88" s="119"/>
      <c r="C88" s="41"/>
      <c r="D88" s="113"/>
      <c r="E88" s="87"/>
      <c r="F88" s="114"/>
      <c r="G88" s="87"/>
      <c r="H88" s="115"/>
      <c r="I88" s="87"/>
      <c r="J88" s="116" t="str">
        <f t="shared" si="9"/>
        <v xml:space="preserve"> </v>
      </c>
      <c r="K88" s="87"/>
      <c r="L88" s="113"/>
      <c r="M88" s="526"/>
      <c r="N88" s="114"/>
      <c r="O88" s="526"/>
      <c r="P88" s="115"/>
      <c r="Q88" s="41"/>
      <c r="R88" s="117"/>
    </row>
    <row r="89" spans="2:18" hidden="1">
      <c r="B89" s="120"/>
      <c r="C89" s="41"/>
      <c r="D89" s="113"/>
      <c r="E89" s="87"/>
      <c r="F89" s="114"/>
      <c r="G89" s="87"/>
      <c r="H89" s="115"/>
      <c r="I89" s="87"/>
      <c r="J89" s="116" t="str">
        <f t="shared" si="9"/>
        <v xml:space="preserve"> </v>
      </c>
      <c r="K89" s="87"/>
      <c r="L89" s="113"/>
      <c r="M89" s="526"/>
      <c r="N89" s="114"/>
      <c r="O89" s="526"/>
      <c r="P89" s="115"/>
      <c r="Q89" s="41"/>
      <c r="R89" s="117"/>
    </row>
    <row r="90" spans="2:18" ht="15.75" hidden="1">
      <c r="B90" s="121" t="s">
        <v>171</v>
      </c>
      <c r="C90" s="100"/>
      <c r="D90" s="122">
        <f>SUM(D85:D89)</f>
        <v>1050</v>
      </c>
      <c r="E90" s="99"/>
      <c r="F90" s="123">
        <f>SUM(F85:F89)</f>
        <v>1050</v>
      </c>
      <c r="G90" s="99"/>
      <c r="H90" s="115">
        <f t="shared" si="10"/>
        <v>0</v>
      </c>
      <c r="I90" s="99"/>
      <c r="J90" s="116" t="str">
        <f t="shared" si="9"/>
        <v xml:space="preserve"> </v>
      </c>
      <c r="K90" s="99"/>
      <c r="L90" s="122">
        <f>SUM(L85:L89)</f>
        <v>10800</v>
      </c>
      <c r="M90" s="528">
        <f>SUM(M85:M89)</f>
        <v>23</v>
      </c>
      <c r="N90" s="123">
        <f>SUM(N85:N89)</f>
        <v>11625</v>
      </c>
      <c r="O90" s="528">
        <f>SUM(O85:O89)</f>
        <v>21</v>
      </c>
      <c r="P90" s="115">
        <f t="shared" si="12"/>
        <v>-825</v>
      </c>
      <c r="Q90" s="100"/>
      <c r="R90" s="117">
        <f t="shared" si="13"/>
        <v>-7.0967741935483872E-2</v>
      </c>
    </row>
    <row r="91" spans="2:18" ht="15.75" hidden="1">
      <c r="B91" s="78"/>
      <c r="C91" s="41"/>
      <c r="D91" s="101"/>
      <c r="E91" s="87"/>
      <c r="F91" s="101"/>
      <c r="G91" s="87"/>
      <c r="H91" s="102"/>
      <c r="I91" s="87"/>
      <c r="J91" s="103"/>
      <c r="K91" s="87"/>
      <c r="L91" s="101"/>
      <c r="M91" s="527"/>
      <c r="N91" s="101"/>
      <c r="O91" s="527"/>
      <c r="P91" s="102"/>
      <c r="Q91" s="41"/>
      <c r="R91" s="41"/>
    </row>
    <row r="92" spans="2:18" ht="15.75" hidden="1">
      <c r="B92" s="78" t="s">
        <v>172</v>
      </c>
      <c r="C92" s="41"/>
      <c r="D92" s="101"/>
      <c r="E92" s="87"/>
      <c r="F92" s="101"/>
      <c r="G92" s="87"/>
      <c r="H92" s="102"/>
      <c r="I92" s="87"/>
      <c r="J92" s="103"/>
      <c r="K92" s="87"/>
      <c r="L92" s="101"/>
      <c r="M92" s="527"/>
      <c r="N92" s="101"/>
      <c r="O92" s="527"/>
      <c r="P92" s="102"/>
      <c r="Q92" s="41"/>
      <c r="R92" s="41"/>
    </row>
    <row r="93" spans="2:18" ht="15.75" hidden="1">
      <c r="B93" s="78" t="s">
        <v>173</v>
      </c>
      <c r="C93" s="41"/>
      <c r="D93" s="101"/>
      <c r="E93" s="87"/>
      <c r="F93" s="101"/>
      <c r="G93" s="87"/>
      <c r="H93" s="102"/>
      <c r="I93" s="87"/>
      <c r="J93" s="103"/>
      <c r="K93" s="87"/>
      <c r="L93" s="101"/>
      <c r="M93" s="527"/>
      <c r="N93" s="101"/>
      <c r="O93" s="527"/>
      <c r="P93" s="102"/>
      <c r="Q93" s="41"/>
      <c r="R93" s="41"/>
    </row>
    <row r="94" spans="2:18" hidden="1">
      <c r="B94" s="695" t="s">
        <v>63</v>
      </c>
      <c r="C94" s="691"/>
      <c r="D94" s="691"/>
      <c r="E94" s="691"/>
      <c r="F94" s="691"/>
      <c r="G94" s="691"/>
      <c r="H94" s="691"/>
      <c r="I94" s="691"/>
      <c r="J94" s="691"/>
      <c r="K94" s="691"/>
      <c r="L94" s="691"/>
      <c r="M94" s="691"/>
      <c r="N94" s="691"/>
      <c r="O94" s="691"/>
      <c r="P94" s="691"/>
      <c r="Q94" s="691"/>
      <c r="R94" s="691"/>
    </row>
    <row r="95" spans="2:18" hidden="1">
      <c r="B95" s="696" t="s">
        <v>174</v>
      </c>
      <c r="C95" s="697"/>
      <c r="D95" s="697"/>
      <c r="E95" s="697"/>
      <c r="F95" s="697"/>
      <c r="G95" s="697"/>
      <c r="H95" s="697"/>
      <c r="I95" s="697"/>
      <c r="J95" s="697"/>
      <c r="K95" s="697"/>
      <c r="L95" s="697"/>
      <c r="M95" s="697"/>
      <c r="N95" s="697"/>
      <c r="O95" s="697"/>
      <c r="P95" s="697"/>
      <c r="Q95" s="697"/>
      <c r="R95" s="697"/>
    </row>
    <row r="96" spans="2:18" hidden="1">
      <c r="B96" s="693" t="s">
        <v>63</v>
      </c>
      <c r="C96" s="694"/>
      <c r="D96" s="694"/>
      <c r="E96" s="694"/>
      <c r="F96" s="694"/>
      <c r="G96" s="694"/>
      <c r="H96" s="694"/>
      <c r="I96" s="694"/>
      <c r="J96" s="694"/>
      <c r="K96" s="694"/>
      <c r="L96" s="694"/>
      <c r="M96" s="694"/>
      <c r="N96" s="694"/>
      <c r="O96" s="694"/>
      <c r="P96" s="694"/>
      <c r="Q96" s="694"/>
      <c r="R96" s="694"/>
    </row>
    <row r="97" spans="2:21" ht="16.5" thickBot="1">
      <c r="B97" s="78"/>
      <c r="C97" s="41"/>
      <c r="D97" s="101"/>
      <c r="E97" s="87"/>
      <c r="F97" s="101"/>
      <c r="G97" s="87"/>
      <c r="H97" s="102"/>
      <c r="I97" s="87"/>
      <c r="J97" s="103"/>
      <c r="K97" s="87"/>
      <c r="L97" s="101"/>
      <c r="M97" s="527"/>
      <c r="N97" s="101"/>
      <c r="O97" s="527"/>
      <c r="P97" s="102"/>
      <c r="Q97" s="41"/>
      <c r="R97" s="41"/>
    </row>
    <row r="98" spans="2:21" ht="17.25" hidden="1" thickTop="1" thickBot="1">
      <c r="B98" s="124" t="s">
        <v>175</v>
      </c>
      <c r="C98" s="41"/>
      <c r="D98" s="125" t="s">
        <v>107</v>
      </c>
      <c r="E98" s="126"/>
      <c r="F98" s="126"/>
      <c r="G98" s="126"/>
      <c r="H98" s="126"/>
      <c r="I98" s="126"/>
      <c r="J98" s="127"/>
      <c r="K98" s="41"/>
      <c r="L98" s="125" t="s">
        <v>108</v>
      </c>
      <c r="M98" s="529"/>
      <c r="N98" s="126"/>
      <c r="O98" s="529"/>
      <c r="P98" s="126"/>
      <c r="Q98" s="126"/>
      <c r="R98" s="127"/>
    </row>
    <row r="99" spans="2:21" ht="17.25" hidden="1" thickTop="1" thickBot="1">
      <c r="B99" s="128" t="s">
        <v>176</v>
      </c>
      <c r="C99" s="41"/>
      <c r="D99" s="129" t="s">
        <v>2</v>
      </c>
      <c r="E99" s="41"/>
      <c r="F99" s="129" t="s">
        <v>3</v>
      </c>
      <c r="G99" s="41"/>
      <c r="H99" s="129" t="s">
        <v>4</v>
      </c>
      <c r="I99" s="41"/>
      <c r="J99" s="129" t="s">
        <v>5</v>
      </c>
      <c r="K99" s="41"/>
      <c r="L99" s="129" t="s">
        <v>2</v>
      </c>
      <c r="M99" s="524"/>
      <c r="N99" s="129" t="s">
        <v>3</v>
      </c>
      <c r="O99" s="524"/>
      <c r="P99" s="129" t="s">
        <v>4</v>
      </c>
      <c r="Q99" s="41"/>
      <c r="R99" s="129" t="s">
        <v>5</v>
      </c>
    </row>
    <row r="100" spans="2:21" ht="16.5" thickBot="1">
      <c r="B100" s="41"/>
      <c r="C100" s="41"/>
      <c r="D100" s="768" t="s">
        <v>107</v>
      </c>
      <c r="E100" s="769"/>
      <c r="F100" s="770"/>
      <c r="G100" s="41"/>
      <c r="H100" s="130" t="s">
        <v>6</v>
      </c>
      <c r="I100" s="41"/>
      <c r="J100" s="130" t="s">
        <v>6</v>
      </c>
      <c r="K100" s="41"/>
      <c r="L100" s="130" t="str">
        <f>+D100</f>
        <v>FEE AMOUNT</v>
      </c>
      <c r="M100" s="524"/>
      <c r="N100" s="130">
        <f>+F100</f>
        <v>0</v>
      </c>
      <c r="O100" s="524"/>
      <c r="P100" s="130" t="s">
        <v>6</v>
      </c>
      <c r="Q100" s="41"/>
      <c r="R100" s="130" t="s">
        <v>6</v>
      </c>
    </row>
    <row r="101" spans="2:21" ht="18.75" customHeight="1">
      <c r="C101" s="41"/>
      <c r="D101" s="800" t="s">
        <v>75</v>
      </c>
      <c r="E101" s="802"/>
      <c r="F101" s="800" t="s">
        <v>69</v>
      </c>
      <c r="G101" s="41"/>
      <c r="H101" s="782"/>
      <c r="I101" s="41"/>
      <c r="J101" s="782"/>
      <c r="K101" s="41"/>
      <c r="L101" s="781"/>
      <c r="M101" s="524"/>
      <c r="N101" s="781"/>
      <c r="O101" s="524"/>
      <c r="P101" s="782"/>
      <c r="Q101" s="41"/>
      <c r="R101" s="782"/>
    </row>
    <row r="102" spans="2:21" ht="15.75">
      <c r="B102" s="78" t="s">
        <v>417</v>
      </c>
      <c r="C102" s="41"/>
      <c r="D102" s="794"/>
      <c r="E102" s="41"/>
      <c r="F102" s="794"/>
      <c r="G102" s="41"/>
      <c r="H102" s="782"/>
      <c r="I102" s="41"/>
      <c r="J102" s="782"/>
      <c r="K102" s="41"/>
      <c r="L102" s="781"/>
      <c r="M102" s="524"/>
      <c r="N102" s="781"/>
      <c r="O102" s="524"/>
      <c r="P102" s="782"/>
      <c r="Q102" s="41"/>
      <c r="R102" s="782"/>
    </row>
    <row r="103" spans="2:21" hidden="1">
      <c r="B103" s="788" t="s">
        <v>409</v>
      </c>
      <c r="C103" s="41"/>
      <c r="D103" s="131">
        <v>23.11</v>
      </c>
      <c r="E103" s="87"/>
      <c r="F103" s="131">
        <v>23.11</v>
      </c>
      <c r="G103" s="87"/>
      <c r="H103" s="89">
        <f>SUM(D103-F103)</f>
        <v>0</v>
      </c>
      <c r="I103" s="87"/>
      <c r="J103" s="90" t="str">
        <f>IF(H103=0," ",IF(F103=0,1,H103/F103))</f>
        <v xml:space="preserve"> </v>
      </c>
      <c r="K103" s="87"/>
      <c r="L103" s="132">
        <v>659120</v>
      </c>
      <c r="M103" s="532">
        <f>L103/D103</f>
        <v>28520.986585893552</v>
      </c>
      <c r="N103" s="132">
        <v>632769.18000000005</v>
      </c>
      <c r="O103" s="526">
        <f>N103/F103</f>
        <v>27380.752055387282</v>
      </c>
      <c r="P103" s="133">
        <f>SUM(L103-N103)</f>
        <v>26350.819999999949</v>
      </c>
      <c r="Q103" s="41"/>
      <c r="R103" s="117">
        <f t="shared" ref="R103:R105" si="14">IF(P103=0," ",IF(N103=0,1,P103/N103))</f>
        <v>4.1643652745539765E-2</v>
      </c>
    </row>
    <row r="104" spans="2:21" hidden="1">
      <c r="B104" s="788" t="s">
        <v>410</v>
      </c>
      <c r="C104" s="41"/>
      <c r="D104" s="131">
        <v>0.04</v>
      </c>
      <c r="E104" s="87"/>
      <c r="F104" s="131">
        <v>0.04</v>
      </c>
      <c r="G104" s="87"/>
      <c r="H104" s="89">
        <f t="shared" ref="H104:H105" si="15">SUM(D104-F104)</f>
        <v>0</v>
      </c>
      <c r="I104" s="87"/>
      <c r="J104" s="90" t="str">
        <f t="shared" ref="J104:J105" si="16">IF(H104=0," ",IF(F104=0,1,H104/F104))</f>
        <v xml:space="preserve"> </v>
      </c>
      <c r="K104" s="87"/>
      <c r="L104" s="131">
        <v>1140.83</v>
      </c>
      <c r="M104" s="532">
        <f t="shared" ref="M104:M105" si="17">L104/D104</f>
        <v>28520.749999999996</v>
      </c>
      <c r="N104" s="131">
        <v>1140.83</v>
      </c>
      <c r="O104" s="526">
        <f t="shared" ref="O104:O105" si="18">N104/F104</f>
        <v>28520.749999999996</v>
      </c>
      <c r="P104" s="133">
        <f t="shared" ref="P104:P105" si="19">SUM(L104-N104)</f>
        <v>0</v>
      </c>
      <c r="Q104" s="41"/>
      <c r="R104" s="117" t="str">
        <f t="shared" si="14"/>
        <v xml:space="preserve"> </v>
      </c>
      <c r="U104" s="488"/>
    </row>
    <row r="105" spans="2:21" hidden="1">
      <c r="B105" s="97" t="s">
        <v>411</v>
      </c>
      <c r="C105" s="41"/>
      <c r="D105" s="131">
        <v>5.5</v>
      </c>
      <c r="E105" s="87"/>
      <c r="F105" s="131">
        <v>5.5</v>
      </c>
      <c r="G105" s="87"/>
      <c r="H105" s="89">
        <f t="shared" si="15"/>
        <v>0</v>
      </c>
      <c r="I105" s="87"/>
      <c r="J105" s="90" t="str">
        <f t="shared" si="16"/>
        <v xml:space="preserve"> </v>
      </c>
      <c r="K105" s="87"/>
      <c r="L105" s="132">
        <v>156864</v>
      </c>
      <c r="M105" s="532">
        <f t="shared" si="17"/>
        <v>28520.727272727272</v>
      </c>
      <c r="N105" s="132">
        <v>156864</v>
      </c>
      <c r="O105" s="526">
        <f t="shared" si="18"/>
        <v>28520.727272727272</v>
      </c>
      <c r="P105" s="133">
        <f t="shared" si="19"/>
        <v>0</v>
      </c>
      <c r="Q105" s="41"/>
      <c r="R105" s="117" t="str">
        <f t="shared" si="14"/>
        <v xml:space="preserve"> </v>
      </c>
    </row>
    <row r="106" spans="2:21" hidden="1">
      <c r="B106" s="549" t="s">
        <v>186</v>
      </c>
      <c r="C106" s="87"/>
      <c r="D106" s="789">
        <v>40.03</v>
      </c>
      <c r="E106" s="87"/>
      <c r="F106" s="551">
        <v>40.03</v>
      </c>
      <c r="G106" s="87"/>
      <c r="H106" s="783"/>
      <c r="I106" s="87"/>
      <c r="J106" s="784"/>
      <c r="K106" s="87"/>
      <c r="L106" s="785"/>
      <c r="M106" s="532"/>
      <c r="N106" s="785"/>
      <c r="O106" s="526"/>
      <c r="P106" s="786"/>
      <c r="Q106" s="41"/>
      <c r="R106" s="787"/>
    </row>
    <row r="107" spans="2:21">
      <c r="B107" s="158" t="s">
        <v>412</v>
      </c>
      <c r="C107" s="41"/>
      <c r="D107" s="147">
        <v>35</v>
      </c>
      <c r="E107" s="87"/>
      <c r="F107" s="92">
        <v>35</v>
      </c>
      <c r="G107" s="87"/>
      <c r="H107" s="783"/>
      <c r="I107" s="87"/>
      <c r="J107" s="784"/>
      <c r="K107" s="87"/>
      <c r="L107" s="785"/>
      <c r="M107" s="532"/>
      <c r="N107" s="785"/>
      <c r="O107" s="526"/>
      <c r="P107" s="786"/>
      <c r="Q107" s="41"/>
      <c r="R107" s="787"/>
    </row>
    <row r="108" spans="2:21">
      <c r="B108" s="158" t="s">
        <v>413</v>
      </c>
      <c r="C108" s="41"/>
      <c r="D108" s="790">
        <v>0.03</v>
      </c>
      <c r="E108" s="87"/>
      <c r="F108" s="157">
        <v>0.03</v>
      </c>
      <c r="G108" s="87"/>
      <c r="H108" s="783"/>
      <c r="I108" s="87"/>
      <c r="J108" s="784"/>
      <c r="K108" s="87"/>
      <c r="L108" s="785"/>
      <c r="M108" s="532"/>
      <c r="N108" s="785"/>
      <c r="O108" s="526"/>
      <c r="P108" s="786"/>
      <c r="Q108" s="41"/>
      <c r="R108" s="787"/>
    </row>
    <row r="109" spans="2:21">
      <c r="B109" s="112" t="s">
        <v>187</v>
      </c>
      <c r="C109" s="41"/>
      <c r="D109" s="147">
        <v>100</v>
      </c>
      <c r="E109" s="87"/>
      <c r="F109" s="147">
        <v>100</v>
      </c>
      <c r="G109" s="87"/>
      <c r="H109" s="783"/>
      <c r="I109" s="87"/>
      <c r="J109" s="784"/>
      <c r="K109" s="87"/>
      <c r="L109" s="785"/>
      <c r="M109" s="532"/>
      <c r="N109" s="785"/>
      <c r="O109" s="526"/>
      <c r="P109" s="786"/>
      <c r="Q109" s="41"/>
      <c r="R109" s="787"/>
    </row>
    <row r="110" spans="2:21" hidden="1">
      <c r="B110" s="41"/>
      <c r="C110" s="41"/>
      <c r="D110" s="41"/>
      <c r="E110" s="41"/>
      <c r="F110" s="41"/>
      <c r="G110" s="41"/>
      <c r="H110" s="87"/>
      <c r="I110" s="41"/>
      <c r="J110" s="41"/>
      <c r="K110" s="41"/>
      <c r="L110" s="41"/>
      <c r="M110" s="524"/>
      <c r="N110" s="41"/>
      <c r="O110" s="524"/>
      <c r="P110" s="41"/>
      <c r="Q110" s="41"/>
      <c r="R110" s="41"/>
    </row>
    <row r="111" spans="2:21" ht="15.75" hidden="1">
      <c r="B111" s="134" t="s">
        <v>179</v>
      </c>
      <c r="C111" s="41"/>
      <c r="D111" s="41"/>
      <c r="E111" s="41"/>
      <c r="F111" s="41"/>
      <c r="G111" s="41"/>
      <c r="H111" s="87"/>
      <c r="I111" s="41"/>
      <c r="J111" s="41"/>
      <c r="K111" s="41"/>
      <c r="L111" s="41"/>
      <c r="M111" s="524"/>
      <c r="N111" s="41"/>
      <c r="O111" s="524"/>
      <c r="P111" s="41"/>
      <c r="Q111" s="41"/>
      <c r="R111" s="41"/>
    </row>
    <row r="112" spans="2:21" ht="15.75" hidden="1">
      <c r="B112" s="134" t="s">
        <v>180</v>
      </c>
      <c r="C112" s="41"/>
      <c r="D112" s="41"/>
      <c r="E112" s="41"/>
      <c r="F112" s="41"/>
      <c r="G112" s="41"/>
      <c r="H112" s="87"/>
      <c r="I112" s="41"/>
      <c r="J112" s="41"/>
      <c r="K112" s="41"/>
      <c r="L112" s="41"/>
      <c r="M112" s="524"/>
      <c r="N112" s="41"/>
      <c r="O112" s="524"/>
      <c r="P112" s="41"/>
      <c r="Q112" s="41"/>
      <c r="R112" s="41"/>
    </row>
    <row r="113" spans="2:18" hidden="1">
      <c r="B113" s="691"/>
      <c r="C113" s="691"/>
      <c r="D113" s="691"/>
      <c r="E113" s="691"/>
      <c r="F113" s="691"/>
      <c r="G113" s="691"/>
      <c r="H113" s="691"/>
      <c r="I113" s="691"/>
      <c r="J113" s="691"/>
      <c r="K113" s="691"/>
      <c r="L113" s="691"/>
      <c r="M113" s="691"/>
      <c r="N113" s="691"/>
      <c r="O113" s="691"/>
      <c r="P113" s="691"/>
      <c r="Q113" s="691"/>
      <c r="R113" s="691"/>
    </row>
    <row r="114" spans="2:18" hidden="1">
      <c r="B114" s="691"/>
      <c r="C114" s="691"/>
      <c r="D114" s="691"/>
      <c r="E114" s="691"/>
      <c r="F114" s="691"/>
      <c r="G114" s="691"/>
      <c r="H114" s="691"/>
      <c r="I114" s="691"/>
      <c r="J114" s="691"/>
      <c r="K114" s="691"/>
      <c r="L114" s="691"/>
      <c r="M114" s="691"/>
      <c r="N114" s="691"/>
      <c r="O114" s="691"/>
      <c r="P114" s="691"/>
      <c r="Q114" s="691"/>
      <c r="R114" s="691"/>
    </row>
    <row r="115" spans="2:18" hidden="1">
      <c r="B115" s="691"/>
      <c r="C115" s="691"/>
      <c r="D115" s="691"/>
      <c r="E115" s="691"/>
      <c r="F115" s="691"/>
      <c r="G115" s="691"/>
      <c r="H115" s="691"/>
      <c r="I115" s="691"/>
      <c r="J115" s="691"/>
      <c r="K115" s="691"/>
      <c r="L115" s="691"/>
      <c r="M115" s="691"/>
      <c r="N115" s="691"/>
      <c r="O115" s="691"/>
      <c r="P115" s="691"/>
      <c r="Q115" s="691"/>
      <c r="R115" s="691"/>
    </row>
    <row r="116" spans="2:18" hidden="1">
      <c r="B116" s="135"/>
      <c r="C116" s="135"/>
      <c r="D116" s="135"/>
      <c r="E116" s="135"/>
      <c r="F116" s="135"/>
      <c r="G116" s="135"/>
      <c r="H116" s="135"/>
      <c r="I116" s="135"/>
      <c r="J116" s="135"/>
      <c r="K116" s="135"/>
      <c r="L116" s="135"/>
      <c r="M116" s="530"/>
      <c r="N116" s="135"/>
      <c r="O116" s="530"/>
      <c r="P116" s="135"/>
      <c r="Q116" s="135"/>
      <c r="R116" s="135"/>
    </row>
    <row r="117" spans="2:18" ht="15.75" hidden="1">
      <c r="B117" s="136" t="s">
        <v>181</v>
      </c>
      <c r="C117" s="699"/>
      <c r="D117" s="699"/>
      <c r="E117" s="135"/>
      <c r="F117" s="135"/>
      <c r="G117" s="135"/>
      <c r="H117" s="135"/>
      <c r="I117" s="135"/>
      <c r="J117" s="135"/>
      <c r="K117" s="135"/>
      <c r="L117" s="135"/>
      <c r="M117" s="530"/>
      <c r="N117" s="135"/>
      <c r="O117" s="530"/>
      <c r="P117" s="135"/>
      <c r="Q117" s="135"/>
      <c r="R117" s="135"/>
    </row>
    <row r="118" spans="2:18" ht="15.75" hidden="1" thickBot="1">
      <c r="B118" s="135"/>
      <c r="C118" s="135"/>
      <c r="D118" s="135"/>
      <c r="E118" s="135"/>
      <c r="F118" s="135"/>
      <c r="G118" s="135"/>
      <c r="H118" s="135"/>
      <c r="I118" s="135"/>
      <c r="J118" s="135"/>
      <c r="K118" s="135"/>
      <c r="L118" s="135"/>
      <c r="M118" s="530"/>
      <c r="N118" s="135"/>
      <c r="O118" s="530"/>
      <c r="P118" s="135"/>
      <c r="Q118" s="135"/>
      <c r="R118" s="135"/>
    </row>
    <row r="119" spans="2:18" ht="17.25" hidden="1" thickTop="1" thickBot="1">
      <c r="B119" s="137" t="s">
        <v>182</v>
      </c>
      <c r="C119" s="135"/>
      <c r="D119" s="138" t="s">
        <v>107</v>
      </c>
      <c r="E119" s="139"/>
      <c r="F119" s="139"/>
      <c r="G119" s="139"/>
      <c r="H119" s="139"/>
      <c r="I119" s="139"/>
      <c r="J119" s="140"/>
      <c r="K119" s="41"/>
      <c r="L119" s="138" t="s">
        <v>108</v>
      </c>
      <c r="M119" s="531"/>
      <c r="N119" s="139"/>
      <c r="O119" s="531"/>
      <c r="P119" s="139"/>
      <c r="Q119" s="139"/>
      <c r="R119" s="140"/>
    </row>
    <row r="120" spans="2:18" ht="16.5" hidden="1" thickTop="1">
      <c r="B120" s="141" t="s">
        <v>183</v>
      </c>
      <c r="C120" s="135"/>
      <c r="D120" s="142" t="s">
        <v>2</v>
      </c>
      <c r="E120" s="41"/>
      <c r="F120" s="142" t="s">
        <v>3</v>
      </c>
      <c r="G120" s="41"/>
      <c r="H120" s="142" t="s">
        <v>4</v>
      </c>
      <c r="I120" s="41"/>
      <c r="J120" s="142" t="s">
        <v>5</v>
      </c>
      <c r="K120" s="41"/>
      <c r="L120" s="142" t="s">
        <v>2</v>
      </c>
      <c r="M120" s="524"/>
      <c r="N120" s="142" t="s">
        <v>3</v>
      </c>
      <c r="O120" s="524"/>
      <c r="P120" s="142" t="s">
        <v>4</v>
      </c>
      <c r="Q120" s="41"/>
      <c r="R120" s="142" t="s">
        <v>5</v>
      </c>
    </row>
    <row r="121" spans="2:18" ht="15.75" hidden="1">
      <c r="B121" s="143"/>
      <c r="C121" s="135"/>
      <c r="D121" s="144" t="s">
        <v>75</v>
      </c>
      <c r="E121" s="41"/>
      <c r="F121" s="144" t="s">
        <v>69</v>
      </c>
      <c r="G121" s="41"/>
      <c r="H121" s="144" t="s">
        <v>6</v>
      </c>
      <c r="I121" s="41"/>
      <c r="J121" s="144" t="s">
        <v>6</v>
      </c>
      <c r="K121" s="41"/>
      <c r="L121" s="144" t="str">
        <f>+D121</f>
        <v>2025-26</v>
      </c>
      <c r="M121" s="524"/>
      <c r="N121" s="144" t="str">
        <f>+F121</f>
        <v>2024-25</v>
      </c>
      <c r="O121" s="524"/>
      <c r="P121" s="144" t="s">
        <v>6</v>
      </c>
      <c r="Q121" s="41"/>
      <c r="R121" s="144" t="s">
        <v>6</v>
      </c>
    </row>
    <row r="122" spans="2:18" ht="15" hidden="1" customHeight="1">
      <c r="B122" s="78" t="s">
        <v>184</v>
      </c>
      <c r="C122" s="41"/>
      <c r="D122" s="41"/>
      <c r="E122" s="41"/>
      <c r="F122" s="41"/>
      <c r="G122" s="41"/>
      <c r="H122" s="41"/>
      <c r="I122" s="41"/>
      <c r="J122" s="41"/>
      <c r="K122" s="41"/>
      <c r="L122" s="41"/>
      <c r="M122" s="524"/>
      <c r="N122" s="41"/>
      <c r="O122" s="524"/>
      <c r="P122" s="41"/>
      <c r="Q122" s="41"/>
      <c r="R122" s="41"/>
    </row>
    <row r="123" spans="2:18" ht="15" hidden="1" customHeight="1">
      <c r="B123" s="145" t="s">
        <v>185</v>
      </c>
      <c r="C123" s="41"/>
      <c r="D123" s="91"/>
      <c r="E123" s="87"/>
      <c r="F123" s="91" t="s">
        <v>63</v>
      </c>
      <c r="G123" s="87"/>
      <c r="H123" s="89"/>
      <c r="I123" s="87"/>
      <c r="J123" s="90" t="str">
        <f t="shared" ref="J123:J130" si="20">IF(H123=0," ",IF(F123=0,1,H123/F123))</f>
        <v xml:space="preserve"> </v>
      </c>
      <c r="K123" s="87"/>
      <c r="L123" s="91"/>
      <c r="M123" s="527"/>
      <c r="N123" s="91"/>
      <c r="O123" s="527"/>
      <c r="P123" s="89">
        <f t="shared" ref="P123:P130" si="21">SUM(L123-N123)</f>
        <v>0</v>
      </c>
      <c r="Q123" s="41"/>
      <c r="R123" s="146" t="str">
        <f t="shared" ref="R123:R130" si="22">IF(P123=0," ",IF(N123=0,1,P123/N123))</f>
        <v xml:space="preserve"> </v>
      </c>
    </row>
    <row r="124" spans="2:18" ht="15" hidden="1" customHeight="1">
      <c r="B124" s="549" t="s">
        <v>186</v>
      </c>
      <c r="C124" s="87"/>
      <c r="D124" s="550">
        <v>40.03</v>
      </c>
      <c r="E124" s="87"/>
      <c r="F124" s="551">
        <v>40.03</v>
      </c>
      <c r="G124" s="87"/>
      <c r="H124" s="102">
        <f t="shared" ref="H124:H130" si="23">SUM(D124-F124)</f>
        <v>0</v>
      </c>
      <c r="I124" s="87"/>
      <c r="J124" s="103" t="str">
        <f t="shared" si="20"/>
        <v xml:space="preserve"> </v>
      </c>
      <c r="K124" s="87"/>
      <c r="L124" s="538">
        <v>1052248.6399999999</v>
      </c>
      <c r="M124" s="532">
        <f>L124/D124</f>
        <v>26286.501124156879</v>
      </c>
      <c r="N124" s="539">
        <v>1052248.6399999999</v>
      </c>
      <c r="O124" s="532">
        <f>N124/F124</f>
        <v>26286.501124156879</v>
      </c>
      <c r="P124" s="102">
        <f t="shared" si="21"/>
        <v>0</v>
      </c>
      <c r="Q124" s="41"/>
      <c r="R124" s="540" t="str">
        <f t="shared" si="22"/>
        <v xml:space="preserve"> </v>
      </c>
    </row>
    <row r="125" spans="2:18" ht="15" hidden="1" customHeight="1">
      <c r="B125" s="541"/>
      <c r="C125" s="87"/>
      <c r="D125" s="101"/>
      <c r="E125" s="87"/>
      <c r="F125" s="542"/>
      <c r="G125" s="87"/>
      <c r="H125" s="102">
        <f t="shared" si="23"/>
        <v>0</v>
      </c>
      <c r="I125" s="87"/>
      <c r="J125" s="103" t="str">
        <f t="shared" si="20"/>
        <v xml:space="preserve"> </v>
      </c>
      <c r="K125" s="87"/>
      <c r="L125" s="101"/>
      <c r="M125" s="526"/>
      <c r="N125" s="537"/>
      <c r="O125" s="526"/>
      <c r="P125" s="102">
        <f t="shared" si="21"/>
        <v>0</v>
      </c>
      <c r="Q125" s="41"/>
      <c r="R125" s="540" t="str">
        <f t="shared" si="22"/>
        <v xml:space="preserve"> </v>
      </c>
    </row>
    <row r="126" spans="2:18" ht="15" hidden="1" customHeight="1">
      <c r="B126" s="148"/>
      <c r="C126" s="87"/>
      <c r="D126" s="91"/>
      <c r="E126" s="87"/>
      <c r="F126" s="91"/>
      <c r="G126" s="87"/>
      <c r="H126" s="89">
        <f t="shared" si="23"/>
        <v>0</v>
      </c>
      <c r="I126" s="87"/>
      <c r="J126" s="90" t="str">
        <f t="shared" si="20"/>
        <v xml:space="preserve"> </v>
      </c>
      <c r="K126" s="87"/>
      <c r="L126" s="91"/>
      <c r="M126" s="527"/>
      <c r="N126" s="91"/>
      <c r="O126" s="527"/>
      <c r="P126" s="89">
        <f t="shared" si="21"/>
        <v>0</v>
      </c>
      <c r="Q126" s="41"/>
      <c r="R126" s="146" t="str">
        <f t="shared" si="22"/>
        <v xml:space="preserve"> </v>
      </c>
    </row>
    <row r="127" spans="2:18" ht="15" hidden="1" customHeight="1">
      <c r="B127" s="148"/>
      <c r="C127" s="87"/>
      <c r="D127" s="91"/>
      <c r="E127" s="87"/>
      <c r="F127" s="91"/>
      <c r="G127" s="87"/>
      <c r="H127" s="89">
        <f t="shared" si="23"/>
        <v>0</v>
      </c>
      <c r="I127" s="87"/>
      <c r="J127" s="90" t="str">
        <f t="shared" si="20"/>
        <v xml:space="preserve"> </v>
      </c>
      <c r="K127" s="87"/>
      <c r="L127" s="91"/>
      <c r="M127" s="527"/>
      <c r="N127" s="91"/>
      <c r="O127" s="527"/>
      <c r="P127" s="89">
        <f t="shared" si="21"/>
        <v>0</v>
      </c>
      <c r="Q127" s="41"/>
      <c r="R127" s="146" t="str">
        <f t="shared" si="22"/>
        <v xml:space="preserve"> </v>
      </c>
    </row>
    <row r="128" spans="2:18" ht="15" hidden="1" customHeight="1">
      <c r="B128" s="148"/>
      <c r="C128" s="87"/>
      <c r="D128" s="91"/>
      <c r="E128" s="87"/>
      <c r="F128" s="91"/>
      <c r="G128" s="87"/>
      <c r="H128" s="89">
        <f t="shared" si="23"/>
        <v>0</v>
      </c>
      <c r="I128" s="87"/>
      <c r="J128" s="90" t="str">
        <f t="shared" si="20"/>
        <v xml:space="preserve"> </v>
      </c>
      <c r="K128" s="87"/>
      <c r="L128" s="91"/>
      <c r="M128" s="527"/>
      <c r="N128" s="91"/>
      <c r="O128" s="527"/>
      <c r="P128" s="89">
        <f t="shared" si="21"/>
        <v>0</v>
      </c>
      <c r="Q128" s="41"/>
      <c r="R128" s="146" t="str">
        <f t="shared" si="22"/>
        <v xml:space="preserve"> </v>
      </c>
    </row>
    <row r="129" spans="2:18" ht="15" hidden="1" customHeight="1">
      <c r="B129" s="148"/>
      <c r="C129" s="87"/>
      <c r="D129" s="91"/>
      <c r="E129" s="87"/>
      <c r="F129" s="91"/>
      <c r="G129" s="87"/>
      <c r="H129" s="89">
        <f t="shared" si="23"/>
        <v>0</v>
      </c>
      <c r="I129" s="87"/>
      <c r="J129" s="90" t="str">
        <f t="shared" si="20"/>
        <v xml:space="preserve"> </v>
      </c>
      <c r="K129" s="87"/>
      <c r="L129" s="91"/>
      <c r="M129" s="527"/>
      <c r="N129" s="91"/>
      <c r="O129" s="527"/>
      <c r="P129" s="89">
        <f t="shared" si="21"/>
        <v>0</v>
      </c>
      <c r="Q129" s="41"/>
      <c r="R129" s="146" t="str">
        <f t="shared" si="22"/>
        <v xml:space="preserve"> </v>
      </c>
    </row>
    <row r="130" spans="2:18" ht="15" hidden="1" customHeight="1">
      <c r="B130" s="78" t="s">
        <v>188</v>
      </c>
      <c r="C130" s="149"/>
      <c r="D130" s="131">
        <f>SUM(D123:D129)</f>
        <v>40.03</v>
      </c>
      <c r="E130" s="87"/>
      <c r="F130" s="131">
        <f>SUM(F123:F129)</f>
        <v>40.03</v>
      </c>
      <c r="G130" s="87"/>
      <c r="H130" s="89">
        <f t="shared" si="23"/>
        <v>0</v>
      </c>
      <c r="I130" s="87"/>
      <c r="J130" s="90" t="str">
        <f t="shared" si="20"/>
        <v xml:space="preserve"> </v>
      </c>
      <c r="K130" s="87"/>
      <c r="L130" s="132">
        <f>SUM(L123:L129)</f>
        <v>1052248.6399999999</v>
      </c>
      <c r="M130" s="532">
        <f>SUM(M124:M129)</f>
        <v>26286.501124156879</v>
      </c>
      <c r="N130" s="132">
        <f>SUM(N123:N129)</f>
        <v>1052248.6399999999</v>
      </c>
      <c r="O130" s="532">
        <f>SUM(O124:O129)</f>
        <v>26286.501124156879</v>
      </c>
      <c r="P130" s="89">
        <f t="shared" si="21"/>
        <v>0</v>
      </c>
      <c r="Q130" s="41"/>
      <c r="R130" s="146" t="str">
        <f t="shared" si="22"/>
        <v xml:space="preserve"> </v>
      </c>
    </row>
    <row r="131" spans="2:18" ht="15" hidden="1" customHeight="1">
      <c r="B131" s="41" t="s">
        <v>63</v>
      </c>
      <c r="C131" s="41"/>
      <c r="D131" s="41"/>
      <c r="E131" s="41"/>
      <c r="F131" s="41"/>
      <c r="G131" s="41"/>
      <c r="H131" s="87"/>
      <c r="I131" s="41"/>
      <c r="J131" s="41"/>
      <c r="K131" s="41"/>
      <c r="L131" s="150">
        <f>L130/M130</f>
        <v>40.03</v>
      </c>
      <c r="M131" s="524"/>
      <c r="N131" s="150">
        <f>N130/O130</f>
        <v>40.03</v>
      </c>
      <c r="O131" s="524"/>
      <c r="P131" s="41"/>
      <c r="Q131" s="41"/>
      <c r="R131" s="41"/>
    </row>
    <row r="132" spans="2:18" ht="15.75" hidden="1">
      <c r="B132" s="136" t="s">
        <v>181</v>
      </c>
      <c r="C132" s="699"/>
      <c r="D132" s="699"/>
      <c r="E132" s="135"/>
      <c r="F132" s="135"/>
      <c r="G132" s="135"/>
      <c r="H132" s="135"/>
      <c r="I132" s="135"/>
      <c r="J132" s="135"/>
      <c r="K132" s="135"/>
      <c r="L132" s="135"/>
      <c r="M132" s="530"/>
      <c r="N132" s="135"/>
      <c r="O132" s="530"/>
      <c r="P132" s="135"/>
      <c r="Q132" s="135"/>
      <c r="R132" s="135"/>
    </row>
    <row r="133" spans="2:18" ht="15" hidden="1" customHeight="1">
      <c r="B133" s="41"/>
      <c r="C133" s="41"/>
      <c r="D133" s="41"/>
      <c r="E133" s="41"/>
      <c r="F133" s="41"/>
      <c r="G133" s="41"/>
      <c r="H133" s="87"/>
      <c r="I133" s="41"/>
      <c r="J133" s="41"/>
      <c r="K133" s="41"/>
      <c r="L133" s="41"/>
      <c r="M133" s="524"/>
      <c r="N133" s="41"/>
      <c r="O133" s="524"/>
      <c r="P133" s="41"/>
      <c r="Q133" s="41"/>
      <c r="R133" s="41"/>
    </row>
    <row r="134" spans="2:18" ht="15" hidden="1" customHeight="1">
      <c r="B134" s="41"/>
      <c r="C134" s="41"/>
      <c r="D134" s="41"/>
      <c r="E134" s="41"/>
      <c r="F134" s="41"/>
      <c r="G134" s="41"/>
      <c r="H134" s="87"/>
      <c r="I134" s="41"/>
      <c r="J134" s="41"/>
      <c r="K134" s="41"/>
      <c r="L134" s="41"/>
      <c r="M134" s="524"/>
      <c r="N134" s="41"/>
      <c r="O134" s="524"/>
      <c r="P134" s="41"/>
      <c r="Q134" s="41"/>
      <c r="R134" s="41"/>
    </row>
    <row r="135" spans="2:18" ht="15" hidden="1" customHeight="1">
      <c r="B135" s="134" t="s">
        <v>189</v>
      </c>
      <c r="C135" s="41"/>
      <c r="D135" s="41"/>
      <c r="E135" s="41"/>
      <c r="F135" s="41"/>
      <c r="G135" s="41"/>
      <c r="H135" s="87"/>
      <c r="I135" s="41"/>
      <c r="J135" s="41"/>
      <c r="K135" s="41"/>
      <c r="L135" s="41"/>
      <c r="M135" s="524"/>
      <c r="N135" s="41"/>
      <c r="O135" s="524"/>
      <c r="P135" s="41"/>
      <c r="Q135" s="41"/>
      <c r="R135" s="41"/>
    </row>
    <row r="136" spans="2:18" ht="15" hidden="1" customHeight="1">
      <c r="B136" s="134" t="s">
        <v>190</v>
      </c>
      <c r="C136" s="41"/>
      <c r="D136" s="41"/>
      <c r="E136" s="41"/>
      <c r="F136" s="41"/>
      <c r="G136" s="41"/>
      <c r="H136" s="87"/>
      <c r="I136" s="41"/>
      <c r="J136" s="41"/>
      <c r="K136" s="41"/>
      <c r="L136" s="41"/>
      <c r="M136" s="524"/>
      <c r="N136" s="41"/>
      <c r="O136" s="524"/>
      <c r="P136" s="41"/>
      <c r="Q136" s="41"/>
      <c r="R136" s="41"/>
    </row>
    <row r="137" spans="2:18" ht="15" hidden="1" customHeight="1">
      <c r="B137" s="134" t="s">
        <v>191</v>
      </c>
      <c r="C137" s="41"/>
      <c r="D137" s="41"/>
      <c r="E137" s="41"/>
      <c r="F137" s="41"/>
      <c r="G137" s="41"/>
      <c r="H137" s="87"/>
      <c r="I137" s="41"/>
      <c r="J137" s="41"/>
      <c r="K137" s="41"/>
      <c r="L137" s="41"/>
      <c r="M137" s="524"/>
      <c r="N137" s="41"/>
      <c r="O137" s="524"/>
      <c r="P137" s="41"/>
      <c r="Q137" s="41"/>
      <c r="R137" s="41"/>
    </row>
    <row r="138" spans="2:18" ht="15" hidden="1" customHeight="1">
      <c r="B138" s="134" t="s">
        <v>192</v>
      </c>
      <c r="C138" s="41"/>
      <c r="D138" s="41"/>
      <c r="E138" s="41"/>
      <c r="F138" s="41"/>
      <c r="G138" s="41"/>
      <c r="H138" s="87"/>
      <c r="I138" s="41"/>
      <c r="J138" s="41"/>
      <c r="K138" s="41"/>
      <c r="L138" s="41"/>
      <c r="M138" s="524"/>
      <c r="N138" s="41"/>
      <c r="O138" s="524"/>
      <c r="P138" s="41"/>
      <c r="Q138" s="41"/>
      <c r="R138" s="41"/>
    </row>
    <row r="139" spans="2:18" ht="15" hidden="1" customHeight="1">
      <c r="B139" s="134" t="s">
        <v>193</v>
      </c>
      <c r="C139" s="41"/>
      <c r="D139" s="41"/>
      <c r="E139" s="41"/>
      <c r="F139" s="41"/>
      <c r="G139" s="41"/>
      <c r="H139" s="87"/>
      <c r="I139" s="41"/>
      <c r="J139" s="41"/>
      <c r="K139" s="41"/>
      <c r="L139" s="41"/>
      <c r="M139" s="524"/>
      <c r="N139" s="41"/>
      <c r="O139" s="524"/>
      <c r="P139" s="41"/>
      <c r="Q139" s="41"/>
      <c r="R139" s="41"/>
    </row>
    <row r="140" spans="2:18" ht="15" hidden="1" customHeight="1">
      <c r="B140" s="691"/>
      <c r="C140" s="691"/>
      <c r="D140" s="691"/>
      <c r="E140" s="691"/>
      <c r="F140" s="691"/>
      <c r="G140" s="691"/>
      <c r="H140" s="691"/>
      <c r="I140" s="691"/>
      <c r="J140" s="691"/>
      <c r="K140" s="691"/>
      <c r="L140" s="691"/>
      <c r="M140" s="691"/>
      <c r="N140" s="691"/>
      <c r="O140" s="691"/>
      <c r="P140" s="691"/>
      <c r="Q140" s="691"/>
      <c r="R140" s="691"/>
    </row>
    <row r="141" spans="2:18" ht="15" hidden="1" customHeight="1">
      <c r="B141" s="698"/>
      <c r="C141" s="698"/>
      <c r="D141" s="698"/>
      <c r="E141" s="698"/>
      <c r="F141" s="698"/>
      <c r="G141" s="698"/>
      <c r="H141" s="698"/>
      <c r="I141" s="698"/>
      <c r="J141" s="698"/>
      <c r="K141" s="698"/>
      <c r="L141" s="698"/>
      <c r="M141" s="698"/>
      <c r="N141" s="698"/>
      <c r="O141" s="698"/>
      <c r="P141" s="698"/>
      <c r="Q141" s="698"/>
      <c r="R141" s="698"/>
    </row>
    <row r="142" spans="2:18" ht="15" hidden="1" customHeight="1" thickBot="1">
      <c r="B142" s="698"/>
      <c r="C142" s="698"/>
      <c r="D142" s="698"/>
      <c r="E142" s="698"/>
      <c r="F142" s="698"/>
      <c r="G142" s="698"/>
      <c r="H142" s="698"/>
      <c r="I142" s="698"/>
      <c r="J142" s="698"/>
      <c r="K142" s="698"/>
      <c r="L142" s="698"/>
      <c r="M142" s="698"/>
      <c r="N142" s="698"/>
      <c r="O142" s="698"/>
      <c r="P142" s="698"/>
      <c r="Q142" s="698"/>
      <c r="R142" s="698"/>
    </row>
    <row r="143" spans="2:18" ht="15" hidden="1" customHeight="1" thickTop="1" thickBot="1">
      <c r="B143" s="547" t="s">
        <v>194</v>
      </c>
      <c r="C143" s="135"/>
      <c r="D143" s="151" t="s">
        <v>107</v>
      </c>
      <c r="E143" s="152"/>
      <c r="F143" s="152"/>
      <c r="G143" s="152"/>
      <c r="H143" s="544"/>
      <c r="I143" s="544"/>
      <c r="J143" s="545"/>
      <c r="K143" s="41"/>
      <c r="L143" s="543" t="s">
        <v>108</v>
      </c>
      <c r="M143" s="546"/>
      <c r="N143" s="544"/>
      <c r="O143" s="546"/>
      <c r="P143" s="544"/>
      <c r="Q143" s="544"/>
      <c r="R143" s="545"/>
    </row>
    <row r="144" spans="2:18" ht="15" hidden="1" customHeight="1" thickTop="1">
      <c r="B144" s="548" t="s">
        <v>183</v>
      </c>
      <c r="C144" s="41"/>
      <c r="D144" s="153" t="s">
        <v>2</v>
      </c>
      <c r="E144" s="41"/>
      <c r="F144" s="153" t="s">
        <v>3</v>
      </c>
      <c r="G144" s="41"/>
      <c r="H144" s="153" t="s">
        <v>4</v>
      </c>
      <c r="I144" s="41"/>
      <c r="J144" s="153" t="s">
        <v>5</v>
      </c>
      <c r="K144" s="41"/>
      <c r="L144" s="153" t="s">
        <v>2</v>
      </c>
      <c r="M144" s="524"/>
      <c r="N144" s="153" t="s">
        <v>3</v>
      </c>
      <c r="O144" s="524"/>
      <c r="P144" s="153" t="s">
        <v>4</v>
      </c>
      <c r="Q144" s="41"/>
      <c r="R144" s="153" t="s">
        <v>5</v>
      </c>
    </row>
    <row r="145" spans="1:19" ht="21" hidden="1" customHeight="1">
      <c r="B145" s="110" t="s">
        <v>195</v>
      </c>
      <c r="C145" s="41"/>
      <c r="D145" s="154" t="str">
        <f>+D9</f>
        <v>2025-26</v>
      </c>
      <c r="E145" s="41"/>
      <c r="F145" s="154" t="str">
        <f>+F9</f>
        <v>2024-25</v>
      </c>
      <c r="G145" s="41"/>
      <c r="H145" s="154" t="s">
        <v>6</v>
      </c>
      <c r="I145" s="41"/>
      <c r="J145" s="154" t="s">
        <v>6</v>
      </c>
      <c r="K145" s="41"/>
      <c r="L145" s="154" t="str">
        <f>+D145</f>
        <v>2025-26</v>
      </c>
      <c r="M145" s="524"/>
      <c r="N145" s="154" t="str">
        <f>+F145</f>
        <v>2024-25</v>
      </c>
      <c r="O145" s="524"/>
      <c r="P145" s="154" t="s">
        <v>6</v>
      </c>
      <c r="Q145" s="41"/>
      <c r="R145" s="154" t="s">
        <v>6</v>
      </c>
    </row>
    <row r="146" spans="1:19" ht="15" hidden="1" customHeight="1">
      <c r="B146" s="158" t="s">
        <v>196</v>
      </c>
      <c r="C146" s="41"/>
      <c r="D146" s="91">
        <v>35</v>
      </c>
      <c r="E146" s="87"/>
      <c r="F146" s="92">
        <v>35</v>
      </c>
      <c r="G146" s="87"/>
      <c r="H146" s="155">
        <f t="shared" ref="H146:H147" si="24">SUM(D146-F146)</f>
        <v>0</v>
      </c>
      <c r="I146" s="87"/>
      <c r="J146" s="90" t="str">
        <f t="shared" ref="J146:J148" si="25">IF(H146=0," ",IF(F146=0,1,H146/F146))</f>
        <v xml:space="preserve"> </v>
      </c>
      <c r="K146" s="87"/>
      <c r="L146" s="91">
        <v>12705</v>
      </c>
      <c r="M146" s="526">
        <f>L146/D146</f>
        <v>363</v>
      </c>
      <c r="N146" s="91">
        <v>12705</v>
      </c>
      <c r="O146" s="526">
        <f>N146/F146</f>
        <v>363</v>
      </c>
      <c r="P146" s="155">
        <f t="shared" ref="P146:P147" si="26">SUM(L146-N146)</f>
        <v>0</v>
      </c>
      <c r="Q146" s="41"/>
      <c r="R146" s="90" t="str">
        <f t="shared" ref="R146:R147" si="27">IF(P146=0," ",IF(N146=0,1,P146/N146))</f>
        <v xml:space="preserve"> </v>
      </c>
    </row>
    <row r="147" spans="1:19" ht="15" hidden="1" customHeight="1">
      <c r="B147" s="158" t="s">
        <v>197</v>
      </c>
      <c r="C147" s="41"/>
      <c r="D147" s="156">
        <v>0.03</v>
      </c>
      <c r="E147" s="87"/>
      <c r="F147" s="157">
        <v>0.03</v>
      </c>
      <c r="G147" s="87"/>
      <c r="H147" s="155">
        <f t="shared" si="24"/>
        <v>0</v>
      </c>
      <c r="I147" s="87"/>
      <c r="J147" s="90" t="str">
        <f t="shared" si="25"/>
        <v xml:space="preserve"> </v>
      </c>
      <c r="K147" s="87"/>
      <c r="L147" s="91"/>
      <c r="M147" s="527"/>
      <c r="N147" s="91"/>
      <c r="O147" s="527"/>
      <c r="P147" s="155">
        <f t="shared" si="26"/>
        <v>0</v>
      </c>
      <c r="Q147" s="41"/>
      <c r="R147" s="90" t="str">
        <f t="shared" si="27"/>
        <v xml:space="preserve"> </v>
      </c>
    </row>
    <row r="148" spans="1:19" ht="15" hidden="1" customHeight="1">
      <c r="B148" s="112" t="s">
        <v>187</v>
      </c>
      <c r="C148" s="41"/>
      <c r="D148" s="91">
        <v>100</v>
      </c>
      <c r="E148" s="87"/>
      <c r="F148" s="147">
        <v>100</v>
      </c>
      <c r="G148" s="87"/>
      <c r="H148" s="89">
        <f t="shared" ref="H148" si="28">SUM(D148-F148)</f>
        <v>0</v>
      </c>
      <c r="I148" s="87"/>
      <c r="J148" s="90" t="str">
        <f t="shared" si="25"/>
        <v xml:space="preserve"> </v>
      </c>
      <c r="K148" s="87"/>
      <c r="L148" s="91">
        <f>D148*M148</f>
        <v>40350</v>
      </c>
      <c r="M148" s="526">
        <v>403.5</v>
      </c>
      <c r="N148" s="92">
        <v>40350</v>
      </c>
      <c r="O148" s="526">
        <f>N148/F148</f>
        <v>403.5</v>
      </c>
      <c r="P148" s="155">
        <f t="shared" ref="P148" si="29">SUM(L148-N148)</f>
        <v>0</v>
      </c>
      <c r="Q148" s="41"/>
      <c r="R148" s="90" t="str">
        <f t="shared" ref="R148" si="30">IF(P148=0," ",IF(N148=0,1,P148/N148))</f>
        <v xml:space="preserve"> </v>
      </c>
    </row>
    <row r="149" spans="1:19" hidden="1">
      <c r="B149" s="97" t="s">
        <v>198</v>
      </c>
      <c r="C149" s="41"/>
      <c r="D149" s="41"/>
      <c r="E149" s="41"/>
      <c r="F149" s="41"/>
      <c r="G149" s="41"/>
      <c r="H149" s="41"/>
      <c r="I149" s="97"/>
      <c r="J149" s="41"/>
      <c r="K149" s="41"/>
      <c r="L149" s="41"/>
      <c r="M149" s="524"/>
      <c r="N149" s="41"/>
      <c r="O149" s="524"/>
      <c r="P149" s="41"/>
      <c r="Q149" s="41"/>
      <c r="R149" s="41"/>
    </row>
    <row r="150" spans="1:19">
      <c r="B150" s="112" t="s">
        <v>426</v>
      </c>
      <c r="C150" s="41"/>
      <c r="D150" s="804" t="s">
        <v>425</v>
      </c>
      <c r="E150" s="41"/>
      <c r="F150" s="804" t="s">
        <v>425</v>
      </c>
      <c r="G150" s="41"/>
      <c r="H150" s="41"/>
      <c r="I150" s="87"/>
      <c r="J150" s="41"/>
      <c r="K150" s="41"/>
      <c r="L150" s="41"/>
      <c r="M150" s="524"/>
      <c r="N150" s="41"/>
      <c r="O150" s="524"/>
      <c r="P150" s="41"/>
      <c r="Q150" s="41"/>
      <c r="R150" s="41"/>
      <c r="S150"/>
    </row>
    <row r="151" spans="1:19" ht="15" customHeight="1">
      <c r="B151" s="112" t="s">
        <v>418</v>
      </c>
      <c r="C151" s="41"/>
      <c r="D151" s="805">
        <v>10</v>
      </c>
      <c r="E151" s="97"/>
      <c r="F151" s="805">
        <v>10</v>
      </c>
      <c r="G151" s="41"/>
      <c r="H151" s="87"/>
      <c r="I151" s="41"/>
      <c r="J151" s="41"/>
      <c r="K151" s="41"/>
      <c r="L151" s="41"/>
      <c r="M151" s="524"/>
      <c r="N151" s="41"/>
      <c r="O151" s="524"/>
      <c r="P151" s="41"/>
      <c r="Q151" s="41"/>
      <c r="R151" s="41"/>
    </row>
    <row r="152" spans="1:19" s="194" customFormat="1" ht="15" customHeight="1">
      <c r="A152" s="41"/>
      <c r="B152" s="112" t="s">
        <v>419</v>
      </c>
      <c r="C152" s="41"/>
      <c r="D152" s="805">
        <v>25</v>
      </c>
      <c r="E152" s="803"/>
      <c r="F152" s="805">
        <v>25</v>
      </c>
      <c r="G152" s="41"/>
      <c r="H152" s="490"/>
      <c r="M152" s="533"/>
      <c r="O152" s="533"/>
    </row>
    <row r="153" spans="1:19" s="194" customFormat="1" ht="15" customHeight="1">
      <c r="A153" s="41"/>
      <c r="B153" s="112" t="s">
        <v>422</v>
      </c>
      <c r="C153" s="41"/>
      <c r="D153" s="805">
        <v>25</v>
      </c>
      <c r="E153" s="803"/>
      <c r="F153" s="805">
        <v>25</v>
      </c>
      <c r="G153" s="41"/>
      <c r="H153" s="490"/>
      <c r="M153" s="533"/>
      <c r="O153" s="533"/>
    </row>
    <row r="154" spans="1:19" s="194" customFormat="1" ht="15" customHeight="1">
      <c r="A154" s="41"/>
      <c r="B154" s="112" t="s">
        <v>420</v>
      </c>
      <c r="C154" s="41"/>
      <c r="D154" s="806">
        <v>1.7500000000000002E-2</v>
      </c>
      <c r="E154" s="97"/>
      <c r="F154" s="806">
        <v>1.7500000000000002E-2</v>
      </c>
      <c r="G154" s="41"/>
      <c r="H154" s="490"/>
      <c r="M154" s="533"/>
      <c r="O154" s="533"/>
    </row>
    <row r="155" spans="1:19" s="194" customFormat="1" ht="15" customHeight="1">
      <c r="A155" s="41"/>
      <c r="B155" s="112" t="s">
        <v>427</v>
      </c>
      <c r="C155" s="41"/>
      <c r="D155" s="805">
        <v>45</v>
      </c>
      <c r="E155" s="803"/>
      <c r="F155" s="805">
        <v>40</v>
      </c>
      <c r="G155" s="41"/>
      <c r="H155" s="490"/>
      <c r="M155" s="533"/>
      <c r="O155" s="533"/>
    </row>
    <row r="156" spans="1:19" s="194" customFormat="1" ht="15" customHeight="1">
      <c r="A156" s="41"/>
      <c r="B156" s="112" t="s">
        <v>421</v>
      </c>
      <c r="C156" s="41"/>
      <c r="D156" s="805">
        <v>10</v>
      </c>
      <c r="E156" s="803"/>
      <c r="F156" s="805">
        <v>10</v>
      </c>
      <c r="G156" s="41"/>
      <c r="H156" s="490"/>
      <c r="M156" s="533"/>
      <c r="O156" s="533"/>
    </row>
    <row r="157" spans="1:19" s="194" customFormat="1" ht="15" customHeight="1">
      <c r="A157" s="41"/>
      <c r="B157" s="112" t="s">
        <v>428</v>
      </c>
      <c r="C157" s="41"/>
      <c r="D157" s="807" t="s">
        <v>425</v>
      </c>
      <c r="E157" s="41"/>
      <c r="F157" s="807" t="s">
        <v>425</v>
      </c>
      <c r="G157" s="41"/>
      <c r="H157" s="490"/>
      <c r="M157" s="533"/>
      <c r="O157" s="533"/>
    </row>
    <row r="158" spans="1:19" s="194" customFormat="1" ht="15" customHeight="1">
      <c r="A158" s="41"/>
      <c r="B158" s="112" t="s">
        <v>429</v>
      </c>
      <c r="C158" s="41"/>
      <c r="D158" s="805">
        <v>100</v>
      </c>
      <c r="E158" s="803"/>
      <c r="F158" s="805">
        <v>100</v>
      </c>
      <c r="G158" s="41"/>
      <c r="H158" s="490"/>
      <c r="M158" s="533"/>
      <c r="O158" s="533"/>
    </row>
    <row r="159" spans="1:19" s="194" customFormat="1" ht="15" customHeight="1">
      <c r="A159" s="41"/>
      <c r="B159" s="112" t="s">
        <v>423</v>
      </c>
      <c r="C159" s="41"/>
      <c r="D159" s="808" t="s">
        <v>430</v>
      </c>
      <c r="E159" s="97"/>
      <c r="F159" s="808" t="s">
        <v>430</v>
      </c>
      <c r="G159" s="41"/>
      <c r="H159" s="490"/>
      <c r="M159" s="533"/>
      <c r="O159" s="533"/>
    </row>
    <row r="160" spans="1:19" s="194" customFormat="1" ht="15" customHeight="1">
      <c r="A160" s="41"/>
      <c r="B160" s="112" t="s">
        <v>424</v>
      </c>
      <c r="C160" s="41"/>
      <c r="D160" s="805">
        <v>8.25</v>
      </c>
      <c r="E160" s="803"/>
      <c r="F160" s="805">
        <v>8.25</v>
      </c>
      <c r="G160" s="41"/>
      <c r="H160" s="490"/>
      <c r="M160" s="533"/>
      <c r="O160" s="533"/>
    </row>
    <row r="161" spans="1:15" s="194" customFormat="1" ht="15" customHeight="1">
      <c r="A161" s="41"/>
      <c r="B161" s="41"/>
      <c r="C161" s="41"/>
      <c r="D161" s="41"/>
      <c r="E161" s="41"/>
      <c r="F161" s="41"/>
      <c r="G161" s="41"/>
      <c r="H161" s="490"/>
      <c r="M161" s="533"/>
      <c r="O161" s="533"/>
    </row>
    <row r="162" spans="1:15" s="194" customFormat="1" ht="15" customHeight="1">
      <c r="A162" s="41"/>
      <c r="B162" s="41"/>
      <c r="C162" s="41"/>
      <c r="D162" s="41"/>
      <c r="E162" s="41"/>
      <c r="F162" s="41"/>
      <c r="G162" s="41"/>
      <c r="H162" s="490"/>
      <c r="M162" s="533"/>
      <c r="O162" s="533"/>
    </row>
    <row r="163" spans="1:15" s="194" customFormat="1" ht="15" customHeight="1">
      <c r="A163" s="41"/>
      <c r="B163" s="41"/>
      <c r="C163" s="41"/>
      <c r="D163" s="41"/>
      <c r="E163" s="41"/>
      <c r="F163" s="41"/>
      <c r="G163" s="41"/>
      <c r="H163" s="490"/>
      <c r="M163" s="533"/>
      <c r="O163" s="533"/>
    </row>
    <row r="164" spans="1:15" s="194" customFormat="1" ht="15" customHeight="1">
      <c r="A164" s="41"/>
      <c r="B164" s="41"/>
      <c r="C164" s="41"/>
      <c r="D164" s="41"/>
      <c r="E164" s="41"/>
      <c r="F164" s="41"/>
      <c r="G164" s="41"/>
      <c r="H164" s="490"/>
      <c r="M164" s="533"/>
      <c r="O164" s="533"/>
    </row>
    <row r="165" spans="1:15" s="194" customFormat="1" ht="15" customHeight="1">
      <c r="H165" s="490"/>
      <c r="M165" s="533"/>
      <c r="O165" s="533"/>
    </row>
    <row r="166" spans="1:15" s="194" customFormat="1" ht="15" customHeight="1">
      <c r="H166" s="490"/>
      <c r="M166" s="533"/>
      <c r="O166" s="533"/>
    </row>
    <row r="167" spans="1:15" s="194" customFormat="1" ht="15" customHeight="1">
      <c r="H167" s="490"/>
      <c r="M167" s="533"/>
      <c r="O167" s="533"/>
    </row>
    <row r="168" spans="1:15" s="194" customFormat="1" ht="15" customHeight="1">
      <c r="H168" s="490"/>
      <c r="M168" s="533"/>
      <c r="O168" s="533"/>
    </row>
    <row r="169" spans="1:15" s="194" customFormat="1" ht="15" customHeight="1">
      <c r="H169" s="490"/>
      <c r="M169" s="533"/>
      <c r="O169" s="533"/>
    </row>
    <row r="170" spans="1:15" s="194" customFormat="1" ht="15" customHeight="1">
      <c r="H170" s="490"/>
      <c r="M170" s="533"/>
      <c r="O170" s="533"/>
    </row>
    <row r="171" spans="1:15" s="194" customFormat="1" ht="15" customHeight="1">
      <c r="H171" s="490"/>
      <c r="M171" s="533"/>
      <c r="O171" s="533"/>
    </row>
    <row r="172" spans="1:15" s="194" customFormat="1" ht="15" customHeight="1">
      <c r="H172" s="490"/>
      <c r="M172" s="533"/>
      <c r="O172" s="533"/>
    </row>
    <row r="173" spans="1:15" s="194" customFormat="1" ht="15" customHeight="1">
      <c r="H173" s="490"/>
      <c r="M173" s="533"/>
      <c r="O173" s="533"/>
    </row>
    <row r="174" spans="1:15" s="194" customFormat="1" ht="15" customHeight="1">
      <c r="H174" s="490"/>
      <c r="M174" s="533"/>
      <c r="O174" s="533"/>
    </row>
    <row r="175" spans="1:15" s="194" customFormat="1" ht="15" customHeight="1">
      <c r="H175" s="490"/>
      <c r="M175" s="533"/>
      <c r="O175" s="533"/>
    </row>
    <row r="176" spans="1:15" s="194" customFormat="1" ht="15" customHeight="1">
      <c r="H176" s="490"/>
      <c r="M176" s="533"/>
      <c r="O176" s="533"/>
    </row>
    <row r="177" spans="8:15" s="194" customFormat="1" ht="15" customHeight="1">
      <c r="H177" s="490"/>
      <c r="M177" s="533"/>
      <c r="O177" s="533"/>
    </row>
    <row r="178" spans="8:15" s="194" customFormat="1" ht="15" customHeight="1">
      <c r="H178" s="490"/>
      <c r="M178" s="533"/>
      <c r="O178" s="533"/>
    </row>
    <row r="179" spans="8:15" s="194" customFormat="1" ht="15" customHeight="1">
      <c r="H179" s="490"/>
      <c r="M179" s="533"/>
      <c r="O179" s="533"/>
    </row>
    <row r="180" spans="8:15" s="194" customFormat="1" ht="15" customHeight="1">
      <c r="H180" s="490"/>
      <c r="M180" s="533"/>
      <c r="O180" s="533"/>
    </row>
    <row r="181" spans="8:15" s="194" customFormat="1" ht="15" customHeight="1">
      <c r="H181" s="490"/>
      <c r="M181" s="533"/>
      <c r="O181" s="533"/>
    </row>
    <row r="182" spans="8:15" s="194" customFormat="1" ht="15" customHeight="1">
      <c r="H182" s="490"/>
      <c r="M182" s="533"/>
      <c r="O182" s="533"/>
    </row>
    <row r="183" spans="8:15">
      <c r="H183" s="159"/>
    </row>
    <row r="184" spans="8:15">
      <c r="H184" s="159"/>
    </row>
    <row r="185" spans="8:15">
      <c r="H185" s="159"/>
    </row>
    <row r="186" spans="8:15">
      <c r="H186" s="159"/>
    </row>
    <row r="187" spans="8:15">
      <c r="H187" s="159"/>
    </row>
    <row r="188" spans="8:15">
      <c r="H188" s="159"/>
    </row>
    <row r="189" spans="8:15">
      <c r="H189" s="159"/>
    </row>
    <row r="190" spans="8:15">
      <c r="H190" s="159"/>
    </row>
    <row r="191" spans="8:15">
      <c r="H191" s="159"/>
    </row>
    <row r="192" spans="8:15">
      <c r="H192" s="159"/>
    </row>
    <row r="193" spans="8:8">
      <c r="H193" s="159"/>
    </row>
    <row r="194" spans="8:8">
      <c r="H194" s="159"/>
    </row>
    <row r="195" spans="8:8">
      <c r="H195" s="159"/>
    </row>
    <row r="196" spans="8:8">
      <c r="H196" s="159"/>
    </row>
    <row r="197" spans="8:8">
      <c r="H197" s="159"/>
    </row>
    <row r="198" spans="8:8">
      <c r="H198" s="159"/>
    </row>
    <row r="199" spans="8:8">
      <c r="H199" s="159"/>
    </row>
    <row r="200" spans="8:8">
      <c r="H200" s="159"/>
    </row>
    <row r="201" spans="8:8">
      <c r="H201" s="159"/>
    </row>
    <row r="202" spans="8:8">
      <c r="H202" s="159"/>
    </row>
    <row r="203" spans="8:8">
      <c r="H203" s="159"/>
    </row>
    <row r="204" spans="8:8">
      <c r="H204" s="159"/>
    </row>
    <row r="205" spans="8:8">
      <c r="H205" s="159"/>
    </row>
    <row r="206" spans="8:8">
      <c r="H206" s="159"/>
    </row>
    <row r="207" spans="8:8">
      <c r="H207" s="159"/>
    </row>
    <row r="208" spans="8:8">
      <c r="H208" s="159"/>
    </row>
    <row r="209" spans="8:8">
      <c r="H209" s="159"/>
    </row>
    <row r="210" spans="8:8">
      <c r="H210" s="159"/>
    </row>
    <row r="211" spans="8:8">
      <c r="H211" s="159"/>
    </row>
    <row r="212" spans="8:8">
      <c r="H212" s="159"/>
    </row>
    <row r="213" spans="8:8">
      <c r="H213" s="159"/>
    </row>
    <row r="214" spans="8:8">
      <c r="H214" s="159"/>
    </row>
    <row r="215" spans="8:8">
      <c r="H215" s="159"/>
    </row>
    <row r="216" spans="8:8">
      <c r="H216" s="159"/>
    </row>
    <row r="217" spans="8:8">
      <c r="H217" s="159"/>
    </row>
    <row r="218" spans="8:8">
      <c r="H218" s="159"/>
    </row>
    <row r="219" spans="8:8">
      <c r="H219" s="159"/>
    </row>
    <row r="220" spans="8:8">
      <c r="H220" s="159"/>
    </row>
    <row r="221" spans="8:8">
      <c r="H221" s="159"/>
    </row>
    <row r="222" spans="8:8">
      <c r="H222" s="159"/>
    </row>
    <row r="223" spans="8:8">
      <c r="H223" s="159"/>
    </row>
    <row r="224" spans="8:8">
      <c r="H224" s="159"/>
    </row>
    <row r="225" spans="8:8">
      <c r="H225" s="159"/>
    </row>
    <row r="226" spans="8:8">
      <c r="H226" s="159"/>
    </row>
    <row r="227" spans="8:8">
      <c r="H227" s="159"/>
    </row>
    <row r="228" spans="8:8">
      <c r="H228" s="159"/>
    </row>
    <row r="229" spans="8:8">
      <c r="H229" s="159"/>
    </row>
    <row r="230" spans="8:8">
      <c r="H230" s="159"/>
    </row>
    <row r="231" spans="8:8">
      <c r="H231" s="159"/>
    </row>
    <row r="232" spans="8:8">
      <c r="H232" s="159"/>
    </row>
    <row r="233" spans="8:8">
      <c r="H233" s="159"/>
    </row>
    <row r="234" spans="8:8">
      <c r="H234" s="159"/>
    </row>
    <row r="235" spans="8:8">
      <c r="H235" s="159"/>
    </row>
    <row r="236" spans="8:8">
      <c r="H236" s="159"/>
    </row>
    <row r="237" spans="8:8">
      <c r="H237" s="159"/>
    </row>
    <row r="238" spans="8:8">
      <c r="H238" s="159"/>
    </row>
    <row r="239" spans="8:8">
      <c r="H239" s="159"/>
    </row>
    <row r="240" spans="8:8">
      <c r="H240" s="159"/>
    </row>
    <row r="241" spans="8:8">
      <c r="H241" s="159"/>
    </row>
    <row r="242" spans="8:8">
      <c r="H242" s="159"/>
    </row>
    <row r="243" spans="8:8">
      <c r="H243" s="159"/>
    </row>
    <row r="244" spans="8:8">
      <c r="H244" s="159"/>
    </row>
    <row r="245" spans="8:8">
      <c r="H245" s="159"/>
    </row>
    <row r="246" spans="8:8">
      <c r="H246" s="159"/>
    </row>
    <row r="247" spans="8:8">
      <c r="H247" s="159"/>
    </row>
    <row r="248" spans="8:8">
      <c r="H248" s="159"/>
    </row>
    <row r="249" spans="8:8">
      <c r="H249" s="159"/>
    </row>
    <row r="250" spans="8:8">
      <c r="H250" s="159"/>
    </row>
    <row r="251" spans="8:8">
      <c r="H251" s="159"/>
    </row>
    <row r="252" spans="8:8">
      <c r="H252" s="159"/>
    </row>
    <row r="253" spans="8:8">
      <c r="H253" s="159"/>
    </row>
    <row r="254" spans="8:8">
      <c r="H254" s="159"/>
    </row>
    <row r="255" spans="8:8">
      <c r="H255" s="159"/>
    </row>
    <row r="256" spans="8:8">
      <c r="H256" s="159"/>
    </row>
    <row r="257" spans="8:8">
      <c r="H257" s="159"/>
    </row>
    <row r="258" spans="8:8">
      <c r="H258" s="159"/>
    </row>
    <row r="259" spans="8:8">
      <c r="H259" s="159"/>
    </row>
    <row r="260" spans="8:8">
      <c r="H260" s="159"/>
    </row>
    <row r="261" spans="8:8">
      <c r="H261" s="159"/>
    </row>
    <row r="262" spans="8:8">
      <c r="H262" s="159"/>
    </row>
    <row r="263" spans="8:8">
      <c r="H263" s="159"/>
    </row>
    <row r="264" spans="8:8">
      <c r="H264" s="159"/>
    </row>
    <row r="265" spans="8:8">
      <c r="H265" s="159"/>
    </row>
    <row r="266" spans="8:8">
      <c r="H266" s="159"/>
    </row>
    <row r="267" spans="8:8">
      <c r="H267" s="159"/>
    </row>
    <row r="268" spans="8:8">
      <c r="H268" s="159"/>
    </row>
    <row r="269" spans="8:8">
      <c r="H269" s="159"/>
    </row>
    <row r="270" spans="8:8">
      <c r="H270" s="159"/>
    </row>
    <row r="271" spans="8:8">
      <c r="H271" s="159"/>
    </row>
    <row r="272" spans="8:8">
      <c r="H272" s="159"/>
    </row>
    <row r="273" spans="8:8">
      <c r="H273" s="159"/>
    </row>
    <row r="274" spans="8:8">
      <c r="H274" s="159"/>
    </row>
    <row r="275" spans="8:8">
      <c r="H275" s="159"/>
    </row>
    <row r="276" spans="8:8">
      <c r="H276" s="159"/>
    </row>
    <row r="277" spans="8:8">
      <c r="H277" s="159"/>
    </row>
    <row r="278" spans="8:8">
      <c r="H278" s="159"/>
    </row>
    <row r="279" spans="8:8">
      <c r="H279" s="159"/>
    </row>
    <row r="280" spans="8:8">
      <c r="H280" s="159"/>
    </row>
    <row r="281" spans="8:8">
      <c r="H281" s="159"/>
    </row>
    <row r="282" spans="8:8">
      <c r="H282" s="159"/>
    </row>
    <row r="283" spans="8:8">
      <c r="H283" s="159"/>
    </row>
    <row r="284" spans="8:8">
      <c r="H284" s="159"/>
    </row>
    <row r="285" spans="8:8">
      <c r="H285" s="159"/>
    </row>
    <row r="286" spans="8:8">
      <c r="H286" s="159"/>
    </row>
    <row r="287" spans="8:8">
      <c r="H287" s="159"/>
    </row>
    <row r="288" spans="8:8">
      <c r="H288" s="159"/>
    </row>
    <row r="289" spans="8:8">
      <c r="H289" s="159"/>
    </row>
    <row r="290" spans="8:8">
      <c r="H290" s="159"/>
    </row>
    <row r="291" spans="8:8">
      <c r="H291" s="159"/>
    </row>
    <row r="292" spans="8:8">
      <c r="H292" s="159"/>
    </row>
    <row r="293" spans="8:8">
      <c r="H293" s="159"/>
    </row>
  </sheetData>
  <mergeCells count="20">
    <mergeCell ref="B1:G1"/>
    <mergeCell ref="B3:G3"/>
    <mergeCell ref="B2:G2"/>
    <mergeCell ref="D8:F8"/>
    <mergeCell ref="D82:F82"/>
    <mergeCell ref="B4:F4"/>
    <mergeCell ref="B142:R142"/>
    <mergeCell ref="B114:R114"/>
    <mergeCell ref="B115:R115"/>
    <mergeCell ref="C117:D117"/>
    <mergeCell ref="C132:D132"/>
    <mergeCell ref="B140:R140"/>
    <mergeCell ref="B141:R141"/>
    <mergeCell ref="B113:R113"/>
    <mergeCell ref="M3:R3"/>
    <mergeCell ref="B77:R77"/>
    <mergeCell ref="B94:R94"/>
    <mergeCell ref="B95:R95"/>
    <mergeCell ref="B96:R96"/>
    <mergeCell ref="D100:F100"/>
  </mergeCells>
  <pageMargins left="0.45" right="0.2" top="0.75" bottom="0.75" header="0.3" footer="0.3"/>
  <pageSetup fitToHeight="0" orientation="portrait" horizontalDpi="1200" verticalDpi="1200" r:id="rId1"/>
  <headerFooter>
    <oddFooter>&amp;C&amp;10 2025-2026 Fee Schedule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F12B-8493-47C5-A66C-0C8902D6EBFB}">
  <sheetPr>
    <pageSetUpPr fitToPage="1"/>
  </sheetPr>
  <dimension ref="A1:AJ94"/>
  <sheetViews>
    <sheetView workbookViewId="0">
      <selection activeCell="Q18" sqref="Q18:R18"/>
    </sheetView>
  </sheetViews>
  <sheetFormatPr defaultRowHeight="15"/>
  <cols>
    <col min="1" max="1" width="37.77734375" customWidth="1"/>
    <col min="2" max="5" width="11.21875" customWidth="1"/>
    <col min="6" max="6" width="17.109375" customWidth="1"/>
    <col min="7" max="36" width="8.88671875" style="194"/>
  </cols>
  <sheetData>
    <row r="1" spans="1:6">
      <c r="A1" s="705">
        <v>45700</v>
      </c>
      <c r="B1" s="705"/>
      <c r="C1" s="705"/>
      <c r="D1" s="705"/>
      <c r="E1" s="705"/>
      <c r="F1" s="705"/>
    </row>
    <row r="2" spans="1:6" ht="18">
      <c r="A2" s="706" t="s">
        <v>226</v>
      </c>
      <c r="B2" s="706"/>
      <c r="C2" s="706"/>
      <c r="D2" s="706"/>
      <c r="E2" s="706"/>
      <c r="F2" s="706"/>
    </row>
    <row r="3" spans="1:6" ht="18">
      <c r="A3" s="707" t="s">
        <v>205</v>
      </c>
      <c r="B3" s="707"/>
      <c r="C3" s="707"/>
      <c r="D3" s="707"/>
      <c r="E3" s="707"/>
      <c r="F3" s="707"/>
    </row>
    <row r="4" spans="1:6" ht="18">
      <c r="A4" s="707" t="s">
        <v>206</v>
      </c>
      <c r="B4" s="707"/>
      <c r="C4" s="707"/>
      <c r="D4" s="707"/>
      <c r="E4" s="707"/>
      <c r="F4" s="707"/>
    </row>
    <row r="5" spans="1:6" ht="18">
      <c r="A5" s="491"/>
      <c r="B5" s="491"/>
      <c r="C5" s="491"/>
      <c r="D5" s="491"/>
      <c r="E5" s="491"/>
      <c r="F5" s="492"/>
    </row>
    <row r="6" spans="1:6" ht="15.75">
      <c r="A6" s="708" t="s">
        <v>227</v>
      </c>
      <c r="B6" s="708"/>
      <c r="C6" s="708"/>
      <c r="D6" s="708"/>
      <c r="E6" s="708"/>
      <c r="F6" s="708"/>
    </row>
    <row r="7" spans="1:6" ht="15.75">
      <c r="A7" s="708" t="s">
        <v>207</v>
      </c>
      <c r="B7" s="708"/>
      <c r="C7" s="708"/>
      <c r="D7" s="708"/>
      <c r="E7" s="708"/>
      <c r="F7" s="708"/>
    </row>
    <row r="8" spans="1:6">
      <c r="A8" s="709" t="s">
        <v>208</v>
      </c>
      <c r="B8" s="709"/>
      <c r="C8" s="709"/>
      <c r="D8" s="709"/>
      <c r="E8" s="709"/>
      <c r="F8" s="709"/>
    </row>
    <row r="9" spans="1:6">
      <c r="A9" s="709" t="s">
        <v>209</v>
      </c>
      <c r="B9" s="709"/>
      <c r="C9" s="709"/>
      <c r="D9" s="709"/>
      <c r="E9" s="709"/>
      <c r="F9" s="709"/>
    </row>
    <row r="10" spans="1:6" ht="15.75">
      <c r="A10" s="708" t="s">
        <v>210</v>
      </c>
      <c r="B10" s="708"/>
      <c r="C10" s="708"/>
      <c r="D10" s="708"/>
      <c r="E10" s="708"/>
      <c r="F10" s="708"/>
    </row>
    <row r="11" spans="1:6" ht="16.5" thickBot="1">
      <c r="A11" s="493"/>
      <c r="B11" s="493"/>
      <c r="C11" s="493"/>
      <c r="D11" s="493"/>
      <c r="E11" s="493"/>
      <c r="F11" s="493"/>
    </row>
    <row r="12" spans="1:6" ht="69.75" customHeight="1">
      <c r="A12" s="165" t="s">
        <v>211</v>
      </c>
      <c r="B12" s="166" t="s">
        <v>212</v>
      </c>
      <c r="C12" s="166" t="s">
        <v>213</v>
      </c>
      <c r="D12" s="167" t="s">
        <v>214</v>
      </c>
      <c r="E12" s="168" t="s">
        <v>215</v>
      </c>
      <c r="F12" s="172" t="s">
        <v>216</v>
      </c>
    </row>
    <row r="13" spans="1:6" ht="15.75" customHeight="1">
      <c r="A13" s="177" t="s">
        <v>177</v>
      </c>
      <c r="B13" s="162">
        <v>0.04</v>
      </c>
      <c r="C13" s="162">
        <v>0.04</v>
      </c>
      <c r="D13" s="163">
        <v>0</v>
      </c>
      <c r="E13" s="160" t="e">
        <v>#DIV/0!</v>
      </c>
      <c r="F13" s="173">
        <v>0</v>
      </c>
    </row>
    <row r="14" spans="1:6" ht="15.75" customHeight="1">
      <c r="A14" s="97" t="s">
        <v>178</v>
      </c>
      <c r="B14" s="162">
        <v>5.5</v>
      </c>
      <c r="C14" s="162">
        <v>5.5</v>
      </c>
      <c r="D14" s="163">
        <v>0</v>
      </c>
      <c r="E14" s="160" t="e">
        <v>#DIV/0!</v>
      </c>
      <c r="F14" s="173">
        <v>0</v>
      </c>
    </row>
    <row r="15" spans="1:6" ht="26.25" customHeight="1">
      <c r="A15" s="169" t="s">
        <v>217</v>
      </c>
      <c r="B15" s="162">
        <v>0</v>
      </c>
      <c r="C15" s="162">
        <v>0</v>
      </c>
      <c r="D15" s="163">
        <v>0</v>
      </c>
      <c r="E15" s="160" t="e">
        <v>#DIV/0!</v>
      </c>
      <c r="F15" s="176">
        <v>0</v>
      </c>
    </row>
    <row r="16" spans="1:6" ht="36.75" customHeight="1">
      <c r="A16" s="169" t="s">
        <v>218</v>
      </c>
      <c r="B16" s="162">
        <v>23.11</v>
      </c>
      <c r="C16" s="162">
        <v>23.11</v>
      </c>
      <c r="D16" s="163">
        <v>0</v>
      </c>
      <c r="E16" s="160" t="e">
        <v>#DIV/0!</v>
      </c>
      <c r="F16" s="173">
        <v>0</v>
      </c>
    </row>
    <row r="17" spans="1:6" ht="24" customHeight="1">
      <c r="A17" s="170" t="s">
        <v>219</v>
      </c>
      <c r="B17" s="164">
        <v>0</v>
      </c>
      <c r="C17" s="164">
        <v>0</v>
      </c>
      <c r="D17" s="163">
        <v>0</v>
      </c>
      <c r="E17" s="161" t="e">
        <v>#DIV/0!</v>
      </c>
      <c r="F17" s="173">
        <v>0</v>
      </c>
    </row>
    <row r="18" spans="1:6" ht="32.25" customHeight="1" thickBot="1">
      <c r="A18" s="702" t="s">
        <v>220</v>
      </c>
      <c r="B18" s="703"/>
      <c r="C18" s="704"/>
      <c r="D18" s="175">
        <v>74.7</v>
      </c>
      <c r="E18" s="171"/>
      <c r="F18" s="174"/>
    </row>
    <row r="19" spans="1:6" ht="15.75">
      <c r="A19" s="494"/>
      <c r="B19" s="495"/>
      <c r="C19" s="495"/>
      <c r="D19" s="495"/>
      <c r="E19" s="496"/>
      <c r="F19" s="497"/>
    </row>
    <row r="20" spans="1:6" ht="92.45" customHeight="1">
      <c r="A20" s="700" t="s">
        <v>221</v>
      </c>
      <c r="B20" s="700"/>
      <c r="C20" s="700"/>
      <c r="D20" s="700"/>
      <c r="E20" s="700"/>
      <c r="F20" s="700"/>
    </row>
    <row r="21" spans="1:6" ht="15.75">
      <c r="A21" s="701" t="s">
        <v>63</v>
      </c>
      <c r="B21" s="701"/>
      <c r="C21" s="701"/>
      <c r="D21" s="701"/>
      <c r="E21" s="701"/>
      <c r="F21" s="701"/>
    </row>
    <row r="22" spans="1:6" ht="15.75">
      <c r="A22" s="498"/>
      <c r="B22" s="498"/>
      <c r="C22" s="498"/>
      <c r="D22" s="498"/>
      <c r="E22" s="498"/>
      <c r="F22" s="498"/>
    </row>
    <row r="23" spans="1:6" ht="18.399999999999999" customHeight="1">
      <c r="A23" s="700" t="s">
        <v>222</v>
      </c>
      <c r="B23" s="700"/>
      <c r="C23" s="700"/>
      <c r="D23" s="700"/>
      <c r="E23" s="700"/>
      <c r="F23" s="700"/>
    </row>
    <row r="24" spans="1:6" ht="15.75">
      <c r="A24" s="701" t="s">
        <v>63</v>
      </c>
      <c r="B24" s="701"/>
      <c r="C24" s="701"/>
      <c r="D24" s="701"/>
      <c r="E24" s="701"/>
      <c r="F24" s="701"/>
    </row>
    <row r="25" spans="1:6" ht="10.5" customHeight="1">
      <c r="A25" s="499"/>
      <c r="B25" s="499"/>
      <c r="C25" s="499"/>
      <c r="D25" s="499"/>
      <c r="E25" s="499"/>
      <c r="F25" s="499"/>
    </row>
    <row r="26" spans="1:6" ht="33.4" customHeight="1">
      <c r="A26" s="700" t="s">
        <v>223</v>
      </c>
      <c r="B26" s="700"/>
      <c r="C26" s="700"/>
      <c r="D26" s="700"/>
      <c r="E26" s="700"/>
      <c r="F26" s="700"/>
    </row>
    <row r="27" spans="1:6" ht="15.75">
      <c r="A27" s="500" t="s">
        <v>224</v>
      </c>
      <c r="B27" s="492"/>
      <c r="C27" s="492"/>
      <c r="D27" s="492"/>
      <c r="E27" s="492"/>
      <c r="F27" s="492"/>
    </row>
    <row r="28" spans="1:6" ht="15.75">
      <c r="A28" s="500"/>
      <c r="B28" s="492"/>
      <c r="C28" s="492"/>
      <c r="D28" s="492"/>
      <c r="E28" s="492"/>
      <c r="F28" s="492"/>
    </row>
    <row r="29" spans="1:6" ht="18">
      <c r="A29" s="700" t="s">
        <v>225</v>
      </c>
      <c r="B29" s="700"/>
      <c r="C29" s="700"/>
      <c r="D29" s="700"/>
      <c r="E29" s="700"/>
      <c r="F29" s="700"/>
    </row>
    <row r="30" spans="1:6">
      <c r="A30" s="41"/>
      <c r="B30" s="41"/>
      <c r="C30" s="41"/>
      <c r="D30" s="41"/>
      <c r="E30" s="41"/>
      <c r="F30" s="41"/>
    </row>
    <row r="31" spans="1:6">
      <c r="A31" s="501" t="s">
        <v>63</v>
      </c>
      <c r="B31" s="502"/>
      <c r="C31" s="502"/>
      <c r="D31" s="502"/>
      <c r="E31" s="502"/>
      <c r="F31" s="502"/>
    </row>
    <row r="32" spans="1:6">
      <c r="A32" s="194"/>
      <c r="B32" s="194"/>
      <c r="C32" s="194"/>
      <c r="D32" s="194"/>
      <c r="E32" s="194"/>
      <c r="F32" s="194"/>
    </row>
    <row r="33" spans="1:6">
      <c r="A33" s="194"/>
      <c r="B33" s="194"/>
      <c r="C33" s="194"/>
      <c r="D33" s="194"/>
      <c r="E33" s="194"/>
      <c r="F33" s="194"/>
    </row>
    <row r="34" spans="1:6">
      <c r="A34" s="194"/>
      <c r="B34" s="194"/>
      <c r="C34" s="194"/>
      <c r="D34" s="194"/>
      <c r="E34" s="194"/>
      <c r="F34" s="194"/>
    </row>
    <row r="35" spans="1:6">
      <c r="A35" s="194"/>
      <c r="B35" s="194"/>
      <c r="C35" s="194"/>
      <c r="D35" s="194"/>
      <c r="E35" s="194"/>
      <c r="F35" s="194"/>
    </row>
    <row r="36" spans="1:6">
      <c r="A36" s="194"/>
      <c r="B36" s="194"/>
      <c r="C36" s="194"/>
      <c r="D36" s="194"/>
      <c r="E36" s="194"/>
      <c r="F36" s="194"/>
    </row>
    <row r="37" spans="1:6">
      <c r="A37" s="194"/>
      <c r="B37" s="194"/>
      <c r="C37" s="194"/>
      <c r="D37" s="194"/>
      <c r="E37" s="194"/>
      <c r="F37" s="194"/>
    </row>
    <row r="38" spans="1:6">
      <c r="A38" s="194"/>
      <c r="B38" s="194"/>
      <c r="C38" s="194"/>
      <c r="D38" s="194"/>
      <c r="E38" s="194"/>
      <c r="F38" s="194"/>
    </row>
    <row r="39" spans="1:6">
      <c r="A39" s="194"/>
      <c r="B39" s="194"/>
      <c r="C39" s="194"/>
      <c r="D39" s="194"/>
      <c r="E39" s="194"/>
      <c r="F39" s="194"/>
    </row>
    <row r="40" spans="1:6">
      <c r="A40" s="194"/>
      <c r="B40" s="194"/>
      <c r="C40" s="194"/>
      <c r="D40" s="194"/>
      <c r="E40" s="194"/>
      <c r="F40" s="194"/>
    </row>
    <row r="41" spans="1:6">
      <c r="A41" s="194"/>
      <c r="B41" s="194"/>
      <c r="C41" s="194"/>
      <c r="D41" s="194"/>
      <c r="E41" s="194"/>
      <c r="F41" s="194"/>
    </row>
    <row r="42" spans="1:6">
      <c r="A42" s="194"/>
      <c r="B42" s="194"/>
      <c r="C42" s="194"/>
      <c r="D42" s="194"/>
      <c r="E42" s="194"/>
      <c r="F42" s="194"/>
    </row>
    <row r="43" spans="1:6">
      <c r="A43" s="194"/>
      <c r="B43" s="194"/>
      <c r="C43" s="194"/>
      <c r="D43" s="194"/>
      <c r="E43" s="194"/>
      <c r="F43" s="194"/>
    </row>
    <row r="44" spans="1:6">
      <c r="A44" s="194"/>
      <c r="B44" s="194"/>
      <c r="C44" s="194"/>
      <c r="D44" s="194"/>
      <c r="E44" s="194"/>
      <c r="F44" s="194"/>
    </row>
    <row r="45" spans="1:6">
      <c r="A45" s="194"/>
      <c r="B45" s="194"/>
      <c r="C45" s="194"/>
      <c r="D45" s="194"/>
      <c r="E45" s="194"/>
      <c r="F45" s="194"/>
    </row>
    <row r="46" spans="1:6">
      <c r="A46" s="194"/>
      <c r="B46" s="194"/>
      <c r="C46" s="194"/>
      <c r="D46" s="194"/>
      <c r="E46" s="194"/>
      <c r="F46" s="194"/>
    </row>
    <row r="47" spans="1:6">
      <c r="A47" s="194"/>
      <c r="B47" s="194"/>
      <c r="C47" s="194"/>
      <c r="D47" s="194"/>
      <c r="E47" s="194"/>
      <c r="F47" s="194"/>
    </row>
    <row r="48" spans="1:6">
      <c r="A48" s="194"/>
      <c r="B48" s="194"/>
      <c r="C48" s="194"/>
      <c r="D48" s="194"/>
      <c r="E48" s="194"/>
      <c r="F48" s="194"/>
    </row>
    <row r="49" spans="1:6">
      <c r="A49" s="194"/>
      <c r="B49" s="194"/>
      <c r="C49" s="194"/>
      <c r="D49" s="194"/>
      <c r="E49" s="194"/>
      <c r="F49" s="194"/>
    </row>
    <row r="50" spans="1:6">
      <c r="A50" s="194"/>
      <c r="B50" s="194"/>
      <c r="C50" s="194"/>
      <c r="D50" s="194"/>
      <c r="E50" s="194"/>
      <c r="F50" s="194"/>
    </row>
    <row r="51" spans="1:6">
      <c r="A51" s="194"/>
      <c r="B51" s="194"/>
      <c r="C51" s="194"/>
      <c r="D51" s="194"/>
      <c r="E51" s="194"/>
      <c r="F51" s="194"/>
    </row>
    <row r="52" spans="1:6">
      <c r="A52" s="194"/>
      <c r="B52" s="194"/>
      <c r="C52" s="194"/>
      <c r="D52" s="194"/>
      <c r="E52" s="194"/>
      <c r="F52" s="194"/>
    </row>
    <row r="53" spans="1:6">
      <c r="A53" s="194"/>
      <c r="B53" s="194"/>
      <c r="C53" s="194"/>
      <c r="D53" s="194"/>
      <c r="E53" s="194"/>
      <c r="F53" s="194"/>
    </row>
    <row r="54" spans="1:6">
      <c r="A54" s="194"/>
      <c r="B54" s="194"/>
      <c r="C54" s="194"/>
      <c r="D54" s="194"/>
      <c r="E54" s="194"/>
      <c r="F54" s="194"/>
    </row>
    <row r="55" spans="1:6">
      <c r="A55" s="194"/>
      <c r="B55" s="194"/>
      <c r="C55" s="194"/>
      <c r="D55" s="194"/>
      <c r="E55" s="194"/>
      <c r="F55" s="194"/>
    </row>
    <row r="56" spans="1:6">
      <c r="A56" s="194"/>
      <c r="B56" s="194"/>
      <c r="C56" s="194"/>
      <c r="D56" s="194"/>
      <c r="E56" s="194"/>
      <c r="F56" s="194"/>
    </row>
    <row r="57" spans="1:6">
      <c r="A57" s="194"/>
      <c r="B57" s="194"/>
      <c r="C57" s="194"/>
      <c r="D57" s="194"/>
      <c r="E57" s="194"/>
      <c r="F57" s="194"/>
    </row>
    <row r="58" spans="1:6">
      <c r="A58" s="194"/>
      <c r="B58" s="194"/>
      <c r="C58" s="194"/>
      <c r="D58" s="194"/>
      <c r="E58" s="194"/>
      <c r="F58" s="194"/>
    </row>
    <row r="59" spans="1:6">
      <c r="A59" s="194"/>
      <c r="B59" s="194"/>
      <c r="C59" s="194"/>
      <c r="D59" s="194"/>
      <c r="E59" s="194"/>
      <c r="F59" s="194"/>
    </row>
    <row r="60" spans="1:6">
      <c r="A60" s="194"/>
      <c r="B60" s="194"/>
      <c r="C60" s="194"/>
      <c r="D60" s="194"/>
      <c r="E60" s="194"/>
      <c r="F60" s="194"/>
    </row>
    <row r="61" spans="1:6">
      <c r="A61" s="194"/>
      <c r="B61" s="194"/>
      <c r="C61" s="194"/>
      <c r="D61" s="194"/>
      <c r="E61" s="194"/>
      <c r="F61" s="194"/>
    </row>
    <row r="62" spans="1:6">
      <c r="A62" s="194"/>
      <c r="B62" s="194"/>
      <c r="C62" s="194"/>
      <c r="D62" s="194"/>
      <c r="E62" s="194"/>
      <c r="F62" s="194"/>
    </row>
    <row r="63" spans="1:6">
      <c r="A63" s="194"/>
      <c r="B63" s="194"/>
      <c r="C63" s="194"/>
      <c r="D63" s="194"/>
      <c r="E63" s="194"/>
      <c r="F63" s="194"/>
    </row>
    <row r="64" spans="1:6">
      <c r="A64" s="194"/>
      <c r="B64" s="194"/>
      <c r="C64" s="194"/>
      <c r="D64" s="194"/>
      <c r="E64" s="194"/>
      <c r="F64" s="194"/>
    </row>
    <row r="65" spans="1:6">
      <c r="A65" s="194"/>
      <c r="B65" s="194"/>
      <c r="C65" s="194"/>
      <c r="D65" s="194"/>
      <c r="E65" s="194"/>
      <c r="F65" s="194"/>
    </row>
    <row r="66" spans="1:6">
      <c r="A66" s="194"/>
      <c r="B66" s="194"/>
      <c r="C66" s="194"/>
      <c r="D66" s="194"/>
      <c r="E66" s="194"/>
      <c r="F66" s="194"/>
    </row>
    <row r="67" spans="1:6">
      <c r="A67" s="194"/>
      <c r="B67" s="194"/>
      <c r="C67" s="194"/>
      <c r="D67" s="194"/>
      <c r="E67" s="194"/>
      <c r="F67" s="194"/>
    </row>
    <row r="68" spans="1:6">
      <c r="A68" s="194"/>
      <c r="B68" s="194"/>
      <c r="C68" s="194"/>
      <c r="D68" s="194"/>
      <c r="E68" s="194"/>
      <c r="F68" s="194"/>
    </row>
    <row r="69" spans="1:6">
      <c r="A69" s="194"/>
      <c r="B69" s="194"/>
      <c r="C69" s="194"/>
      <c r="D69" s="194"/>
      <c r="E69" s="194"/>
      <c r="F69" s="194"/>
    </row>
    <row r="70" spans="1:6">
      <c r="A70" s="194"/>
      <c r="B70" s="194"/>
      <c r="C70" s="194"/>
      <c r="D70" s="194"/>
      <c r="E70" s="194"/>
      <c r="F70" s="194"/>
    </row>
    <row r="71" spans="1:6">
      <c r="A71" s="194"/>
      <c r="B71" s="194"/>
      <c r="C71" s="194"/>
      <c r="D71" s="194"/>
      <c r="E71" s="194"/>
      <c r="F71" s="194"/>
    </row>
    <row r="72" spans="1:6">
      <c r="A72" s="194"/>
      <c r="B72" s="194"/>
      <c r="C72" s="194"/>
      <c r="D72" s="194"/>
      <c r="E72" s="194"/>
      <c r="F72" s="194"/>
    </row>
    <row r="73" spans="1:6">
      <c r="A73" s="194"/>
      <c r="B73" s="194"/>
      <c r="C73" s="194"/>
      <c r="D73" s="194"/>
      <c r="E73" s="194"/>
      <c r="F73" s="194"/>
    </row>
    <row r="74" spans="1:6">
      <c r="A74" s="194"/>
      <c r="B74" s="194"/>
      <c r="C74" s="194"/>
      <c r="D74" s="194"/>
      <c r="E74" s="194"/>
      <c r="F74" s="194"/>
    </row>
    <row r="75" spans="1:6">
      <c r="A75" s="194"/>
      <c r="B75" s="194"/>
      <c r="C75" s="194"/>
      <c r="D75" s="194"/>
      <c r="E75" s="194"/>
      <c r="F75" s="194"/>
    </row>
    <row r="76" spans="1:6">
      <c r="A76" s="194"/>
      <c r="B76" s="194"/>
      <c r="C76" s="194"/>
      <c r="D76" s="194"/>
      <c r="E76" s="194"/>
      <c r="F76" s="194"/>
    </row>
    <row r="77" spans="1:6">
      <c r="A77" s="194"/>
      <c r="B77" s="194"/>
      <c r="C77" s="194"/>
      <c r="D77" s="194"/>
      <c r="E77" s="194"/>
      <c r="F77" s="194"/>
    </row>
    <row r="78" spans="1:6">
      <c r="A78" s="194"/>
      <c r="B78" s="194"/>
      <c r="C78" s="194"/>
      <c r="D78" s="194"/>
      <c r="E78" s="194"/>
      <c r="F78" s="194"/>
    </row>
    <row r="79" spans="1:6">
      <c r="A79" s="194"/>
      <c r="B79" s="194"/>
      <c r="C79" s="194"/>
      <c r="D79" s="194"/>
      <c r="E79" s="194"/>
      <c r="F79" s="194"/>
    </row>
    <row r="80" spans="1:6">
      <c r="A80" s="194"/>
      <c r="B80" s="194"/>
      <c r="C80" s="194"/>
      <c r="D80" s="194"/>
      <c r="E80" s="194"/>
      <c r="F80" s="194"/>
    </row>
    <row r="81" spans="1:6">
      <c r="A81" s="194"/>
      <c r="B81" s="194"/>
      <c r="C81" s="194"/>
      <c r="D81" s="194"/>
      <c r="E81" s="194"/>
      <c r="F81" s="194"/>
    </row>
    <row r="82" spans="1:6">
      <c r="A82" s="194"/>
      <c r="B82" s="194"/>
      <c r="C82" s="194"/>
      <c r="D82" s="194"/>
      <c r="E82" s="194"/>
      <c r="F82" s="194"/>
    </row>
    <row r="83" spans="1:6">
      <c r="A83" s="194"/>
      <c r="B83" s="194"/>
      <c r="C83" s="194"/>
      <c r="D83" s="194"/>
      <c r="E83" s="194"/>
      <c r="F83" s="194"/>
    </row>
    <row r="84" spans="1:6">
      <c r="A84" s="194"/>
      <c r="B84" s="194"/>
      <c r="C84" s="194"/>
      <c r="D84" s="194"/>
      <c r="E84" s="194"/>
      <c r="F84" s="194"/>
    </row>
    <row r="85" spans="1:6">
      <c r="A85" s="194"/>
      <c r="B85" s="194"/>
      <c r="C85" s="194"/>
      <c r="D85" s="194"/>
      <c r="E85" s="194"/>
      <c r="F85" s="194"/>
    </row>
    <row r="86" spans="1:6">
      <c r="A86" s="194"/>
      <c r="B86" s="194"/>
      <c r="C86" s="194"/>
      <c r="D86" s="194"/>
      <c r="E86" s="194"/>
      <c r="F86" s="194"/>
    </row>
    <row r="87" spans="1:6">
      <c r="A87" s="194"/>
      <c r="B87" s="194"/>
      <c r="C87" s="194"/>
      <c r="D87" s="194"/>
      <c r="E87" s="194"/>
      <c r="F87" s="194"/>
    </row>
    <row r="88" spans="1:6">
      <c r="A88" s="194"/>
      <c r="B88" s="194"/>
      <c r="C88" s="194"/>
      <c r="D88" s="194"/>
      <c r="E88" s="194"/>
      <c r="F88" s="194"/>
    </row>
    <row r="89" spans="1:6">
      <c r="A89" s="194"/>
      <c r="B89" s="194"/>
      <c r="C89" s="194"/>
      <c r="D89" s="194"/>
      <c r="E89" s="194"/>
      <c r="F89" s="194"/>
    </row>
    <row r="90" spans="1:6">
      <c r="A90" s="194"/>
      <c r="B90" s="194"/>
      <c r="C90" s="194"/>
      <c r="D90" s="194"/>
      <c r="E90" s="194"/>
      <c r="F90" s="194"/>
    </row>
    <row r="91" spans="1:6">
      <c r="A91" s="194"/>
      <c r="B91" s="194"/>
      <c r="C91" s="194"/>
      <c r="D91" s="194"/>
      <c r="E91" s="194"/>
      <c r="F91" s="194"/>
    </row>
    <row r="92" spans="1:6">
      <c r="A92" s="194"/>
      <c r="B92" s="194"/>
      <c r="C92" s="194"/>
      <c r="D92" s="194"/>
      <c r="E92" s="194"/>
      <c r="F92" s="194"/>
    </row>
    <row r="93" spans="1:6">
      <c r="A93" s="194"/>
      <c r="B93" s="194"/>
      <c r="C93" s="194"/>
      <c r="D93" s="194"/>
      <c r="E93" s="194"/>
      <c r="F93" s="194"/>
    </row>
    <row r="94" spans="1:6">
      <c r="A94" s="194"/>
      <c r="B94" s="194"/>
      <c r="C94" s="194"/>
      <c r="D94" s="194"/>
      <c r="E94" s="194"/>
      <c r="F94" s="194"/>
    </row>
  </sheetData>
  <mergeCells count="16">
    <mergeCell ref="A18:C18"/>
    <mergeCell ref="A1:F1"/>
    <mergeCell ref="A2:F2"/>
    <mergeCell ref="A3:F3"/>
    <mergeCell ref="A4:F4"/>
    <mergeCell ref="A6:F6"/>
    <mergeCell ref="A8:F8"/>
    <mergeCell ref="A7:F7"/>
    <mergeCell ref="A9:F9"/>
    <mergeCell ref="A10:F10"/>
    <mergeCell ref="A26:F26"/>
    <mergeCell ref="A29:F29"/>
    <mergeCell ref="A20:F20"/>
    <mergeCell ref="A21:F21"/>
    <mergeCell ref="A23:F23"/>
    <mergeCell ref="A24:F24"/>
  </mergeCells>
  <pageMargins left="0.7" right="0.7" top="0.5" bottom="0.5" header="0.3" footer="0.3"/>
  <pageSetup scale="33" orientation="landscape" horizontalDpi="1200" verticalDpi="1200" r:id="rId1"/>
  <headerFooter>
    <oddFooter>&amp;C&amp;10 2025-2026 Exemption Request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25413-D6FC-4AF4-B184-0756862460AD}">
  <dimension ref="A1:S158"/>
  <sheetViews>
    <sheetView workbookViewId="0">
      <selection activeCell="Q18" sqref="Q18:R18"/>
    </sheetView>
  </sheetViews>
  <sheetFormatPr defaultRowHeight="15"/>
  <cols>
    <col min="1" max="1" width="18.5546875" customWidth="1"/>
    <col min="2" max="4" width="9.77734375" style="178" customWidth="1"/>
    <col min="5" max="5" width="12.77734375" style="178" customWidth="1"/>
    <col min="6" max="8" width="9.77734375" style="178" customWidth="1"/>
    <col min="9" max="9" width="12.77734375" style="178" customWidth="1"/>
    <col min="10" max="12" width="9.77734375" style="504" customWidth="1"/>
    <col min="13" max="15" width="14.77734375" style="504" customWidth="1"/>
    <col min="16" max="19" width="8.88671875" style="194"/>
  </cols>
  <sheetData>
    <row r="1" spans="1:19" ht="38.65" customHeight="1">
      <c r="A1" s="710" t="s">
        <v>245</v>
      </c>
      <c r="B1" s="710"/>
      <c r="C1" s="710"/>
      <c r="D1" s="710"/>
      <c r="E1" s="710"/>
      <c r="F1" s="710"/>
      <c r="G1" s="710"/>
      <c r="H1" s="710"/>
      <c r="I1" s="710"/>
      <c r="J1" s="503"/>
    </row>
    <row r="2" spans="1:19" ht="7.15" customHeight="1" thickBot="1">
      <c r="A2" s="41"/>
      <c r="B2" s="507"/>
      <c r="C2" s="507"/>
      <c r="D2" s="507"/>
      <c r="E2" s="507"/>
      <c r="F2" s="507"/>
      <c r="G2" s="507"/>
      <c r="H2" s="507"/>
      <c r="I2" s="507"/>
    </row>
    <row r="3" spans="1:19" ht="15.75">
      <c r="A3" s="41"/>
      <c r="B3" s="711" t="s">
        <v>228</v>
      </c>
      <c r="C3" s="712"/>
      <c r="D3" s="712"/>
      <c r="E3" s="713"/>
      <c r="F3" s="711" t="s">
        <v>229</v>
      </c>
      <c r="G3" s="712"/>
      <c r="H3" s="712"/>
      <c r="I3" s="713"/>
    </row>
    <row r="4" spans="1:19" s="179" customFormat="1" ht="31.5">
      <c r="A4" s="511"/>
      <c r="B4" s="180" t="s">
        <v>231</v>
      </c>
      <c r="C4" s="180" t="s">
        <v>232</v>
      </c>
      <c r="D4" s="180" t="s">
        <v>233</v>
      </c>
      <c r="E4" s="181" t="s">
        <v>234</v>
      </c>
      <c r="F4" s="180" t="s">
        <v>231</v>
      </c>
      <c r="G4" s="180" t="s">
        <v>232</v>
      </c>
      <c r="H4" s="180" t="s">
        <v>233</v>
      </c>
      <c r="I4" s="181" t="s">
        <v>234</v>
      </c>
      <c r="J4" s="505"/>
      <c r="K4" s="505"/>
      <c r="L4" s="505"/>
      <c r="M4" s="505"/>
      <c r="N4" s="506"/>
      <c r="O4" s="506"/>
      <c r="P4" s="505"/>
      <c r="Q4" s="505"/>
      <c r="R4" s="505"/>
      <c r="S4" s="505"/>
    </row>
    <row r="5" spans="1:19" ht="15.75">
      <c r="A5" s="134" t="s">
        <v>235</v>
      </c>
      <c r="B5" s="182"/>
      <c r="C5" s="182"/>
      <c r="D5" s="182"/>
      <c r="E5" s="182"/>
      <c r="F5" s="182"/>
      <c r="G5" s="182"/>
      <c r="H5" s="182"/>
      <c r="I5" s="182"/>
    </row>
    <row r="6" spans="1:19" ht="15.75">
      <c r="A6" s="509" t="s">
        <v>236</v>
      </c>
      <c r="B6" s="183">
        <v>7</v>
      </c>
      <c r="C6" s="183">
        <v>23.11</v>
      </c>
      <c r="D6" s="183">
        <f t="shared" ref="D6:D10" si="0">+C6-B6</f>
        <v>16.11</v>
      </c>
      <c r="E6" s="184">
        <v>400000</v>
      </c>
      <c r="F6" s="183">
        <v>33.119999999999997</v>
      </c>
      <c r="G6" s="183">
        <v>34.28</v>
      </c>
      <c r="H6" s="183">
        <f t="shared" ref="H6:H10" si="1">+G6-F6</f>
        <v>1.1600000000000037</v>
      </c>
      <c r="I6" s="184">
        <v>25250</v>
      </c>
    </row>
    <row r="7" spans="1:19" ht="15.75">
      <c r="A7" s="509" t="s">
        <v>237</v>
      </c>
      <c r="B7" s="183">
        <v>23.11</v>
      </c>
      <c r="C7" s="183">
        <v>23.11</v>
      </c>
      <c r="D7" s="183">
        <f t="shared" si="0"/>
        <v>0</v>
      </c>
      <c r="E7" s="184">
        <v>0</v>
      </c>
      <c r="F7" s="183">
        <v>34.28</v>
      </c>
      <c r="G7" s="183">
        <v>34.28</v>
      </c>
      <c r="H7" s="183">
        <f t="shared" si="1"/>
        <v>0</v>
      </c>
      <c r="I7" s="184">
        <v>0</v>
      </c>
    </row>
    <row r="8" spans="1:19" ht="15.75">
      <c r="A8" s="509" t="s">
        <v>238</v>
      </c>
      <c r="B8" s="183">
        <v>23.11</v>
      </c>
      <c r="C8" s="183">
        <v>23.11</v>
      </c>
      <c r="D8" s="183">
        <f t="shared" si="0"/>
        <v>0</v>
      </c>
      <c r="E8" s="184">
        <v>0</v>
      </c>
      <c r="F8" s="183">
        <v>34.28</v>
      </c>
      <c r="G8" s="183">
        <v>34.28</v>
      </c>
      <c r="H8" s="183">
        <f t="shared" si="1"/>
        <v>0</v>
      </c>
      <c r="I8" s="184">
        <v>0</v>
      </c>
    </row>
    <row r="9" spans="1:19" ht="15.75">
      <c r="A9" s="509" t="s">
        <v>239</v>
      </c>
      <c r="B9" s="183">
        <v>23.11</v>
      </c>
      <c r="C9" s="183">
        <v>23.11</v>
      </c>
      <c r="D9" s="183">
        <f t="shared" si="0"/>
        <v>0</v>
      </c>
      <c r="E9" s="184">
        <v>0</v>
      </c>
      <c r="F9" s="183">
        <v>34.28</v>
      </c>
      <c r="G9" s="183">
        <v>34.28</v>
      </c>
      <c r="H9" s="183">
        <f t="shared" si="1"/>
        <v>0</v>
      </c>
      <c r="I9" s="184">
        <v>0</v>
      </c>
    </row>
    <row r="10" spans="1:19" ht="15.75">
      <c r="A10" s="509" t="s">
        <v>240</v>
      </c>
      <c r="B10" s="183">
        <v>23.11</v>
      </c>
      <c r="C10" s="183">
        <v>23.11</v>
      </c>
      <c r="D10" s="183">
        <f t="shared" si="0"/>
        <v>0</v>
      </c>
      <c r="E10" s="184">
        <v>0</v>
      </c>
      <c r="F10" s="183">
        <v>34.28</v>
      </c>
      <c r="G10" s="183">
        <v>34.28</v>
      </c>
      <c r="H10" s="183">
        <f t="shared" si="1"/>
        <v>0</v>
      </c>
      <c r="I10" s="184">
        <v>0</v>
      </c>
    </row>
    <row r="11" spans="1:19" ht="15.75">
      <c r="A11" s="185" t="s">
        <v>241</v>
      </c>
      <c r="B11" s="186"/>
      <c r="C11" s="187"/>
      <c r="D11" s="188">
        <f>+C10-B6</f>
        <v>16.11</v>
      </c>
      <c r="E11" s="189">
        <f>+D11/B6</f>
        <v>2.3014285714285712</v>
      </c>
      <c r="F11" s="190"/>
      <c r="G11" s="187"/>
      <c r="H11" s="188">
        <f>+G10-F6</f>
        <v>1.1600000000000037</v>
      </c>
      <c r="I11" s="189">
        <f>+H11/F6</f>
        <v>3.5024154589372095E-2</v>
      </c>
    </row>
    <row r="12" spans="1:19" ht="15.75" thickBot="1">
      <c r="A12" s="508" t="s">
        <v>63</v>
      </c>
      <c r="B12" s="507"/>
      <c r="C12" s="507"/>
      <c r="D12" s="507"/>
      <c r="E12" s="507"/>
      <c r="F12" s="507"/>
      <c r="G12" s="507"/>
      <c r="H12" s="507"/>
      <c r="I12" s="507"/>
    </row>
    <row r="13" spans="1:19" ht="15.75">
      <c r="A13" s="508"/>
      <c r="B13" s="711" t="s">
        <v>230</v>
      </c>
      <c r="C13" s="712"/>
      <c r="D13" s="712"/>
      <c r="E13" s="713"/>
      <c r="F13" s="507"/>
      <c r="G13" s="507"/>
      <c r="H13" s="507"/>
      <c r="I13" s="507"/>
    </row>
    <row r="14" spans="1:19" ht="31.5">
      <c r="A14" s="508"/>
      <c r="B14" s="180" t="s">
        <v>231</v>
      </c>
      <c r="C14" s="180" t="s">
        <v>232</v>
      </c>
      <c r="D14" s="180" t="s">
        <v>233</v>
      </c>
      <c r="E14" s="181" t="s">
        <v>234</v>
      </c>
      <c r="F14" s="507"/>
      <c r="G14" s="507"/>
      <c r="H14" s="507"/>
      <c r="I14" s="507"/>
    </row>
    <row r="15" spans="1:19" ht="15.75">
      <c r="A15" s="134" t="s">
        <v>235</v>
      </c>
      <c r="B15" s="182"/>
      <c r="C15" s="182"/>
      <c r="D15" s="182"/>
      <c r="E15" s="182"/>
      <c r="F15" s="507"/>
      <c r="G15" s="507"/>
      <c r="H15" s="507"/>
      <c r="I15" s="507"/>
    </row>
    <row r="16" spans="1:19" ht="15.75">
      <c r="A16" s="509" t="s">
        <v>236</v>
      </c>
      <c r="B16" s="183">
        <v>5.75</v>
      </c>
      <c r="C16" s="183">
        <v>5.75</v>
      </c>
      <c r="D16" s="183">
        <f t="shared" ref="D16:D20" si="2">+C16-B16</f>
        <v>0</v>
      </c>
      <c r="E16" s="184">
        <v>0</v>
      </c>
      <c r="F16" s="507"/>
      <c r="G16" s="507"/>
      <c r="H16" s="507"/>
      <c r="I16" s="507"/>
    </row>
    <row r="17" spans="1:9" ht="15.75">
      <c r="A17" s="509" t="s">
        <v>237</v>
      </c>
      <c r="B17" s="183">
        <v>5.75</v>
      </c>
      <c r="C17" s="183">
        <v>5.75</v>
      </c>
      <c r="D17" s="183">
        <f t="shared" si="2"/>
        <v>0</v>
      </c>
      <c r="E17" s="184">
        <v>0</v>
      </c>
      <c r="F17" s="507"/>
      <c r="G17" s="507"/>
      <c r="H17" s="507"/>
      <c r="I17" s="507"/>
    </row>
    <row r="18" spans="1:9" ht="15.75">
      <c r="A18" s="509" t="s">
        <v>238</v>
      </c>
      <c r="B18" s="183">
        <v>5.75</v>
      </c>
      <c r="C18" s="183">
        <v>5.75</v>
      </c>
      <c r="D18" s="183">
        <f t="shared" si="2"/>
        <v>0</v>
      </c>
      <c r="E18" s="184">
        <v>0</v>
      </c>
      <c r="F18" s="507"/>
      <c r="G18" s="507"/>
      <c r="H18" s="507"/>
      <c r="I18" s="507"/>
    </row>
    <row r="19" spans="1:9" ht="15.75">
      <c r="A19" s="509" t="s">
        <v>239</v>
      </c>
      <c r="B19" s="183">
        <v>5.75</v>
      </c>
      <c r="C19" s="183">
        <v>5.75</v>
      </c>
      <c r="D19" s="183">
        <f t="shared" si="2"/>
        <v>0</v>
      </c>
      <c r="E19" s="184">
        <v>0</v>
      </c>
      <c r="F19" s="507"/>
      <c r="G19" s="507"/>
      <c r="H19" s="507"/>
      <c r="I19" s="507"/>
    </row>
    <row r="20" spans="1:9" ht="15.75">
      <c r="A20" s="509" t="s">
        <v>240</v>
      </c>
      <c r="B20" s="183">
        <v>5.75</v>
      </c>
      <c r="C20" s="183">
        <v>5.75</v>
      </c>
      <c r="D20" s="183">
        <f t="shared" si="2"/>
        <v>0</v>
      </c>
      <c r="E20" s="184">
        <v>0</v>
      </c>
      <c r="F20" s="507"/>
      <c r="G20" s="507"/>
      <c r="H20" s="507"/>
      <c r="I20" s="507"/>
    </row>
    <row r="21" spans="1:9" ht="15.75">
      <c r="A21" s="185" t="s">
        <v>241</v>
      </c>
      <c r="B21" s="190"/>
      <c r="C21" s="187"/>
      <c r="D21" s="188">
        <f>+C20-B16</f>
        <v>0</v>
      </c>
      <c r="E21" s="189">
        <f>+D21/B16</f>
        <v>0</v>
      </c>
      <c r="F21" s="507"/>
      <c r="G21" s="507"/>
      <c r="H21" s="507"/>
      <c r="I21" s="507"/>
    </row>
    <row r="22" spans="1:9">
      <c r="A22" s="508"/>
      <c r="B22" s="507"/>
      <c r="C22" s="507"/>
      <c r="D22" s="507"/>
      <c r="E22" s="507"/>
      <c r="F22" s="507"/>
      <c r="G22" s="507"/>
      <c r="H22" s="507"/>
      <c r="I22" s="507"/>
    </row>
    <row r="23" spans="1:9">
      <c r="A23" s="508"/>
      <c r="B23" s="507"/>
      <c r="C23" s="507"/>
      <c r="D23" s="507"/>
      <c r="E23" s="507"/>
      <c r="F23" s="507"/>
      <c r="G23" s="507"/>
      <c r="H23" s="507"/>
      <c r="I23" s="507"/>
    </row>
    <row r="24" spans="1:9" ht="15.75">
      <c r="A24" s="714" t="s">
        <v>242</v>
      </c>
      <c r="B24" s="715"/>
      <c r="C24" s="191" t="s">
        <v>243</v>
      </c>
      <c r="D24" s="716" t="s">
        <v>244</v>
      </c>
      <c r="E24" s="716"/>
      <c r="F24" s="716"/>
      <c r="G24" s="716"/>
      <c r="H24" s="716"/>
      <c r="I24" s="716"/>
    </row>
    <row r="25" spans="1:9" ht="15.75">
      <c r="A25" s="717" t="s">
        <v>247</v>
      </c>
      <c r="B25" s="718"/>
      <c r="C25" s="192">
        <v>16.11</v>
      </c>
      <c r="D25" s="719" t="s">
        <v>246</v>
      </c>
      <c r="E25" s="719"/>
      <c r="F25" s="719"/>
      <c r="G25" s="719"/>
      <c r="H25" s="719"/>
      <c r="I25" s="719"/>
    </row>
    <row r="26" spans="1:9" ht="15.75">
      <c r="A26" s="717" t="s">
        <v>249</v>
      </c>
      <c r="B26" s="718"/>
      <c r="C26" s="193">
        <v>1.1599999999999999</v>
      </c>
      <c r="D26" s="719" t="s">
        <v>248</v>
      </c>
      <c r="E26" s="719"/>
      <c r="F26" s="719"/>
      <c r="G26" s="719"/>
      <c r="H26" s="719"/>
      <c r="I26" s="719"/>
    </row>
    <row r="27" spans="1:9" ht="15.75">
      <c r="A27" s="714" t="s">
        <v>63</v>
      </c>
      <c r="B27" s="715"/>
      <c r="C27" s="193"/>
      <c r="D27" s="720" t="s">
        <v>63</v>
      </c>
      <c r="E27" s="720"/>
      <c r="F27" s="720"/>
      <c r="G27" s="720"/>
      <c r="H27" s="720"/>
      <c r="I27" s="720"/>
    </row>
    <row r="28" spans="1:9">
      <c r="A28" s="41"/>
      <c r="B28" s="507"/>
      <c r="C28" s="507"/>
      <c r="D28" s="507"/>
      <c r="E28" s="507"/>
      <c r="F28" s="507"/>
      <c r="G28" s="507"/>
      <c r="H28" s="507"/>
      <c r="I28" s="507"/>
    </row>
    <row r="29" spans="1:9">
      <c r="A29" s="510" t="s">
        <v>63</v>
      </c>
      <c r="B29" s="507"/>
      <c r="C29" s="507"/>
      <c r="D29" s="507"/>
      <c r="E29" s="507"/>
      <c r="F29" s="507"/>
      <c r="G29" s="507"/>
      <c r="H29" s="507"/>
      <c r="I29" s="507"/>
    </row>
    <row r="30" spans="1:9">
      <c r="A30" s="41"/>
      <c r="B30" s="507"/>
      <c r="C30" s="507"/>
      <c r="D30" s="507"/>
      <c r="E30" s="507"/>
      <c r="F30" s="507"/>
      <c r="G30" s="507"/>
      <c r="H30" s="507"/>
      <c r="I30" s="507"/>
    </row>
    <row r="31" spans="1:9">
      <c r="A31" s="41"/>
      <c r="B31" s="507"/>
      <c r="C31" s="507"/>
      <c r="D31" s="507"/>
      <c r="E31" s="507"/>
      <c r="F31" s="507"/>
      <c r="G31" s="507"/>
      <c r="H31" s="507"/>
      <c r="I31" s="507"/>
    </row>
    <row r="32" spans="1:9">
      <c r="A32" s="194"/>
      <c r="B32" s="504"/>
      <c r="C32" s="504"/>
      <c r="D32" s="504"/>
      <c r="E32" s="504"/>
      <c r="F32" s="504"/>
      <c r="G32" s="504"/>
      <c r="H32" s="504"/>
      <c r="I32" s="504"/>
    </row>
    <row r="33" spans="1:9">
      <c r="A33" s="194"/>
      <c r="B33" s="504"/>
      <c r="C33" s="504"/>
      <c r="D33" s="504"/>
      <c r="E33" s="504"/>
      <c r="F33" s="504"/>
      <c r="G33" s="504"/>
      <c r="H33" s="504"/>
      <c r="I33" s="504"/>
    </row>
    <row r="34" spans="1:9">
      <c r="A34" s="194"/>
      <c r="B34" s="504"/>
      <c r="C34" s="504"/>
      <c r="D34" s="504"/>
      <c r="E34" s="504"/>
      <c r="F34" s="504"/>
      <c r="G34" s="504"/>
      <c r="H34" s="504"/>
      <c r="I34" s="504"/>
    </row>
    <row r="35" spans="1:9">
      <c r="A35" s="194"/>
      <c r="B35" s="504"/>
      <c r="C35" s="504"/>
      <c r="D35" s="504"/>
      <c r="E35" s="504"/>
      <c r="F35" s="504"/>
      <c r="G35" s="504"/>
      <c r="H35" s="504"/>
      <c r="I35" s="504"/>
    </row>
    <row r="36" spans="1:9">
      <c r="A36" s="194"/>
      <c r="B36" s="504"/>
      <c r="C36" s="504"/>
      <c r="D36" s="504"/>
      <c r="E36" s="504"/>
      <c r="F36" s="504"/>
      <c r="G36" s="504"/>
      <c r="H36" s="504"/>
      <c r="I36" s="504"/>
    </row>
    <row r="37" spans="1:9">
      <c r="A37" s="194"/>
      <c r="B37" s="504"/>
      <c r="C37" s="504"/>
      <c r="D37" s="504"/>
      <c r="E37" s="504"/>
      <c r="F37" s="504"/>
      <c r="G37" s="504"/>
      <c r="H37" s="504"/>
      <c r="I37" s="504"/>
    </row>
    <row r="38" spans="1:9">
      <c r="A38" s="194"/>
      <c r="B38" s="504"/>
      <c r="C38" s="504"/>
      <c r="D38" s="504"/>
      <c r="E38" s="504"/>
      <c r="F38" s="504"/>
      <c r="G38" s="504"/>
      <c r="H38" s="504"/>
      <c r="I38" s="504"/>
    </row>
    <row r="39" spans="1:9">
      <c r="A39" s="194"/>
      <c r="B39" s="504"/>
      <c r="C39" s="504"/>
      <c r="D39" s="504"/>
      <c r="E39" s="504"/>
      <c r="F39" s="504"/>
      <c r="G39" s="504"/>
      <c r="H39" s="504"/>
      <c r="I39" s="504"/>
    </row>
    <row r="40" spans="1:9">
      <c r="A40" s="194"/>
      <c r="B40" s="504"/>
      <c r="C40" s="504"/>
      <c r="D40" s="504"/>
      <c r="E40" s="504"/>
      <c r="F40" s="504"/>
      <c r="G40" s="504"/>
      <c r="H40" s="504"/>
      <c r="I40" s="504"/>
    </row>
    <row r="41" spans="1:9">
      <c r="A41" s="194"/>
      <c r="B41" s="504"/>
      <c r="C41" s="504"/>
      <c r="D41" s="504"/>
      <c r="E41" s="504"/>
      <c r="F41" s="504"/>
      <c r="G41" s="504"/>
      <c r="H41" s="504"/>
      <c r="I41" s="504"/>
    </row>
    <row r="42" spans="1:9">
      <c r="A42" s="194"/>
      <c r="B42" s="504"/>
      <c r="C42" s="504"/>
      <c r="D42" s="504"/>
      <c r="E42" s="504"/>
      <c r="F42" s="504"/>
      <c r="G42" s="504"/>
      <c r="H42" s="504"/>
      <c r="I42" s="504"/>
    </row>
    <row r="43" spans="1:9">
      <c r="A43" s="194"/>
      <c r="B43" s="504"/>
      <c r="C43" s="504"/>
      <c r="D43" s="504"/>
      <c r="E43" s="504"/>
      <c r="F43" s="504"/>
      <c r="G43" s="504"/>
      <c r="H43" s="504"/>
      <c r="I43" s="504"/>
    </row>
    <row r="44" spans="1:9">
      <c r="A44" s="194"/>
      <c r="B44" s="504"/>
      <c r="C44" s="504"/>
      <c r="D44" s="504"/>
      <c r="E44" s="504"/>
      <c r="F44" s="504"/>
      <c r="G44" s="504"/>
      <c r="H44" s="504"/>
      <c r="I44" s="504"/>
    </row>
    <row r="45" spans="1:9">
      <c r="A45" s="194"/>
      <c r="B45" s="504"/>
      <c r="C45" s="504"/>
      <c r="D45" s="504"/>
      <c r="E45" s="504"/>
      <c r="F45" s="504"/>
      <c r="G45" s="504"/>
      <c r="H45" s="504"/>
      <c r="I45" s="504"/>
    </row>
    <row r="46" spans="1:9">
      <c r="A46" s="194"/>
      <c r="B46" s="504"/>
      <c r="C46" s="504"/>
      <c r="D46" s="504"/>
      <c r="E46" s="504"/>
      <c r="F46" s="504"/>
      <c r="G46" s="504"/>
      <c r="H46" s="504"/>
      <c r="I46" s="504"/>
    </row>
    <row r="47" spans="1:9">
      <c r="A47" s="194"/>
      <c r="B47" s="504"/>
      <c r="C47" s="504"/>
      <c r="D47" s="504"/>
      <c r="E47" s="504"/>
      <c r="F47" s="504"/>
      <c r="G47" s="504"/>
      <c r="H47" s="504"/>
      <c r="I47" s="504"/>
    </row>
    <row r="48" spans="1:9">
      <c r="A48" s="194"/>
      <c r="B48" s="504"/>
      <c r="C48" s="504"/>
      <c r="D48" s="504"/>
      <c r="E48" s="504"/>
      <c r="F48" s="504"/>
      <c r="G48" s="504"/>
      <c r="H48" s="504"/>
      <c r="I48" s="504"/>
    </row>
    <row r="49" spans="1:9">
      <c r="A49" s="194"/>
      <c r="B49" s="504"/>
      <c r="C49" s="504"/>
      <c r="D49" s="504"/>
      <c r="E49" s="504"/>
      <c r="F49" s="504"/>
      <c r="G49" s="504"/>
      <c r="H49" s="504"/>
      <c r="I49" s="504"/>
    </row>
    <row r="50" spans="1:9">
      <c r="A50" s="194"/>
      <c r="B50" s="504"/>
      <c r="C50" s="504"/>
      <c r="D50" s="504"/>
      <c r="E50" s="504"/>
      <c r="F50" s="504"/>
      <c r="G50" s="504"/>
      <c r="H50" s="504"/>
      <c r="I50" s="504"/>
    </row>
    <row r="51" spans="1:9">
      <c r="A51" s="194"/>
      <c r="B51" s="504"/>
      <c r="C51" s="504"/>
      <c r="D51" s="504"/>
      <c r="E51" s="504"/>
      <c r="F51" s="504"/>
      <c r="G51" s="504"/>
      <c r="H51" s="504"/>
      <c r="I51" s="504"/>
    </row>
    <row r="52" spans="1:9">
      <c r="A52" s="194"/>
      <c r="B52" s="504"/>
      <c r="C52" s="504"/>
      <c r="D52" s="504"/>
      <c r="E52" s="504"/>
      <c r="F52" s="504"/>
      <c r="G52" s="504"/>
      <c r="H52" s="504"/>
      <c r="I52" s="504"/>
    </row>
    <row r="53" spans="1:9">
      <c r="A53" s="194"/>
      <c r="B53" s="504"/>
      <c r="C53" s="504"/>
      <c r="D53" s="504"/>
      <c r="E53" s="504"/>
      <c r="F53" s="504"/>
      <c r="G53" s="504"/>
      <c r="H53" s="504"/>
      <c r="I53" s="504"/>
    </row>
    <row r="54" spans="1:9">
      <c r="A54" s="194"/>
      <c r="B54" s="504"/>
      <c r="C54" s="504"/>
      <c r="D54" s="504"/>
      <c r="E54" s="504"/>
      <c r="F54" s="504"/>
      <c r="G54" s="504"/>
      <c r="H54" s="504"/>
      <c r="I54" s="504"/>
    </row>
    <row r="55" spans="1:9">
      <c r="A55" s="194"/>
      <c r="B55" s="504"/>
      <c r="C55" s="504"/>
      <c r="D55" s="504"/>
      <c r="E55" s="504"/>
      <c r="F55" s="504"/>
      <c r="G55" s="504"/>
      <c r="H55" s="504"/>
      <c r="I55" s="504"/>
    </row>
    <row r="56" spans="1:9">
      <c r="A56" s="194"/>
      <c r="B56" s="504"/>
      <c r="C56" s="504"/>
      <c r="D56" s="504"/>
      <c r="E56" s="504"/>
      <c r="F56" s="504"/>
      <c r="G56" s="504"/>
      <c r="H56" s="504"/>
      <c r="I56" s="504"/>
    </row>
    <row r="57" spans="1:9">
      <c r="A57" s="194"/>
      <c r="B57" s="504"/>
      <c r="C57" s="504"/>
      <c r="D57" s="504"/>
      <c r="E57" s="504"/>
      <c r="F57" s="504"/>
      <c r="G57" s="504"/>
      <c r="H57" s="504"/>
      <c r="I57" s="504"/>
    </row>
    <row r="58" spans="1:9">
      <c r="A58" s="194"/>
      <c r="B58" s="504"/>
      <c r="C58" s="504"/>
      <c r="D58" s="504"/>
      <c r="E58" s="504"/>
      <c r="F58" s="504"/>
      <c r="G58" s="504"/>
      <c r="H58" s="504"/>
      <c r="I58" s="504"/>
    </row>
    <row r="59" spans="1:9">
      <c r="A59" s="194"/>
      <c r="B59" s="504"/>
      <c r="C59" s="504"/>
      <c r="D59" s="504"/>
      <c r="E59" s="504"/>
      <c r="F59" s="504"/>
      <c r="G59" s="504"/>
      <c r="H59" s="504"/>
      <c r="I59" s="504"/>
    </row>
    <row r="60" spans="1:9">
      <c r="A60" s="194"/>
      <c r="B60" s="504"/>
      <c r="C60" s="504"/>
      <c r="D60" s="504"/>
      <c r="E60" s="504"/>
      <c r="F60" s="504"/>
      <c r="G60" s="504"/>
      <c r="H60" s="504"/>
      <c r="I60" s="504"/>
    </row>
    <row r="61" spans="1:9">
      <c r="A61" s="194"/>
      <c r="B61" s="504"/>
      <c r="C61" s="504"/>
      <c r="D61" s="504"/>
      <c r="E61" s="504"/>
      <c r="F61" s="504"/>
      <c r="G61" s="504"/>
      <c r="H61" s="504"/>
      <c r="I61" s="504"/>
    </row>
    <row r="62" spans="1:9">
      <c r="A62" s="194"/>
      <c r="B62" s="504"/>
      <c r="C62" s="504"/>
      <c r="D62" s="504"/>
      <c r="E62" s="504"/>
      <c r="F62" s="504"/>
      <c r="G62" s="504"/>
      <c r="H62" s="504"/>
      <c r="I62" s="504"/>
    </row>
    <row r="63" spans="1:9">
      <c r="A63" s="194"/>
      <c r="B63" s="504"/>
      <c r="C63" s="504"/>
      <c r="D63" s="504"/>
      <c r="E63" s="504"/>
      <c r="F63" s="504"/>
      <c r="G63" s="504"/>
      <c r="H63" s="504"/>
      <c r="I63" s="504"/>
    </row>
    <row r="64" spans="1:9">
      <c r="A64" s="194"/>
      <c r="B64" s="504"/>
      <c r="C64" s="504"/>
      <c r="D64" s="504"/>
      <c r="E64" s="504"/>
      <c r="F64" s="504"/>
      <c r="G64" s="504"/>
      <c r="H64" s="504"/>
      <c r="I64" s="504"/>
    </row>
    <row r="65" spans="1:9">
      <c r="A65" s="194"/>
      <c r="B65" s="504"/>
      <c r="C65" s="504"/>
      <c r="D65" s="504"/>
      <c r="E65" s="504"/>
      <c r="F65" s="504"/>
      <c r="G65" s="504"/>
      <c r="H65" s="504"/>
      <c r="I65" s="504"/>
    </row>
    <row r="66" spans="1:9">
      <c r="A66" s="194"/>
      <c r="B66" s="504"/>
      <c r="C66" s="504"/>
      <c r="D66" s="504"/>
      <c r="E66" s="504"/>
      <c r="F66" s="504"/>
      <c r="G66" s="504"/>
      <c r="H66" s="504"/>
      <c r="I66" s="504"/>
    </row>
    <row r="67" spans="1:9">
      <c r="A67" s="194"/>
      <c r="B67" s="504"/>
      <c r="C67" s="504"/>
      <c r="D67" s="504"/>
      <c r="E67" s="504"/>
      <c r="F67" s="504"/>
      <c r="G67" s="504"/>
      <c r="H67" s="504"/>
      <c r="I67" s="504"/>
    </row>
    <row r="68" spans="1:9">
      <c r="A68" s="194"/>
      <c r="B68" s="504"/>
      <c r="C68" s="504"/>
      <c r="D68" s="504"/>
      <c r="E68" s="504"/>
      <c r="F68" s="504"/>
      <c r="G68" s="504"/>
      <c r="H68" s="504"/>
      <c r="I68" s="504"/>
    </row>
    <row r="69" spans="1:9">
      <c r="A69" s="194"/>
      <c r="B69" s="504"/>
      <c r="C69" s="504"/>
      <c r="D69" s="504"/>
      <c r="E69" s="504"/>
      <c r="F69" s="504"/>
      <c r="G69" s="504"/>
      <c r="H69" s="504"/>
      <c r="I69" s="504"/>
    </row>
    <row r="70" spans="1:9">
      <c r="A70" s="194"/>
      <c r="B70" s="504"/>
      <c r="C70" s="504"/>
      <c r="D70" s="504"/>
      <c r="E70" s="504"/>
      <c r="F70" s="504"/>
      <c r="G70" s="504"/>
      <c r="H70" s="504"/>
      <c r="I70" s="504"/>
    </row>
    <row r="71" spans="1:9">
      <c r="A71" s="194"/>
      <c r="B71" s="504"/>
      <c r="C71" s="504"/>
      <c r="D71" s="504"/>
      <c r="E71" s="504"/>
      <c r="F71" s="504"/>
      <c r="G71" s="504"/>
      <c r="H71" s="504"/>
      <c r="I71" s="504"/>
    </row>
    <row r="72" spans="1:9">
      <c r="A72" s="194"/>
      <c r="B72" s="504"/>
      <c r="C72" s="504"/>
      <c r="D72" s="504"/>
      <c r="E72" s="504"/>
      <c r="F72" s="504"/>
      <c r="G72" s="504"/>
      <c r="H72" s="504"/>
      <c r="I72" s="504"/>
    </row>
    <row r="73" spans="1:9">
      <c r="A73" s="194"/>
      <c r="B73" s="504"/>
      <c r="C73" s="504"/>
      <c r="D73" s="504"/>
      <c r="E73" s="504"/>
      <c r="F73" s="504"/>
      <c r="G73" s="504"/>
      <c r="H73" s="504"/>
      <c r="I73" s="504"/>
    </row>
    <row r="74" spans="1:9">
      <c r="A74" s="194"/>
      <c r="B74" s="504"/>
      <c r="C74" s="504"/>
      <c r="D74" s="504"/>
      <c r="E74" s="504"/>
      <c r="F74" s="504"/>
      <c r="G74" s="504"/>
      <c r="H74" s="504"/>
      <c r="I74" s="504"/>
    </row>
    <row r="75" spans="1:9">
      <c r="A75" s="194"/>
      <c r="B75" s="504"/>
      <c r="C75" s="504"/>
      <c r="D75" s="504"/>
      <c r="E75" s="504"/>
      <c r="F75" s="504"/>
      <c r="G75" s="504"/>
      <c r="H75" s="504"/>
      <c r="I75" s="504"/>
    </row>
    <row r="76" spans="1:9">
      <c r="A76" s="194"/>
      <c r="B76" s="504"/>
      <c r="C76" s="504"/>
      <c r="D76" s="504"/>
      <c r="E76" s="504"/>
      <c r="F76" s="504"/>
      <c r="G76" s="504"/>
      <c r="H76" s="504"/>
      <c r="I76" s="504"/>
    </row>
    <row r="77" spans="1:9">
      <c r="A77" s="194"/>
      <c r="B77" s="504"/>
      <c r="C77" s="504"/>
      <c r="D77" s="504"/>
      <c r="E77" s="504"/>
      <c r="F77" s="504"/>
      <c r="G77" s="504"/>
      <c r="H77" s="504"/>
      <c r="I77" s="504"/>
    </row>
    <row r="78" spans="1:9">
      <c r="A78" s="194"/>
      <c r="B78" s="504"/>
      <c r="C78" s="504"/>
      <c r="D78" s="504"/>
      <c r="E78" s="504"/>
      <c r="F78" s="504"/>
      <c r="G78" s="504"/>
      <c r="H78" s="504"/>
      <c r="I78" s="504"/>
    </row>
    <row r="79" spans="1:9">
      <c r="A79" s="194"/>
      <c r="B79" s="504"/>
      <c r="C79" s="504"/>
      <c r="D79" s="504"/>
      <c r="E79" s="504"/>
      <c r="F79" s="504"/>
      <c r="G79" s="504"/>
      <c r="H79" s="504"/>
      <c r="I79" s="504"/>
    </row>
    <row r="80" spans="1:9">
      <c r="A80" s="194"/>
      <c r="B80" s="504"/>
      <c r="C80" s="504"/>
      <c r="D80" s="504"/>
      <c r="E80" s="504"/>
      <c r="F80" s="504"/>
      <c r="G80" s="504"/>
      <c r="H80" s="504"/>
      <c r="I80" s="504"/>
    </row>
    <row r="81" spans="1:10">
      <c r="A81" s="194"/>
      <c r="B81" s="504"/>
      <c r="C81" s="504"/>
      <c r="D81" s="504"/>
      <c r="E81" s="504"/>
      <c r="F81" s="504"/>
      <c r="G81" s="504"/>
      <c r="H81" s="504"/>
      <c r="I81" s="504"/>
    </row>
    <row r="82" spans="1:10">
      <c r="A82" s="194"/>
      <c r="B82" s="504"/>
      <c r="C82" s="504"/>
      <c r="D82" s="504"/>
      <c r="E82" s="504"/>
      <c r="F82" s="504"/>
      <c r="G82" s="504"/>
      <c r="H82" s="504"/>
      <c r="I82" s="504"/>
    </row>
    <row r="83" spans="1:10">
      <c r="A83" s="194"/>
      <c r="B83" s="504"/>
      <c r="C83" s="504"/>
      <c r="D83" s="504"/>
      <c r="E83" s="504"/>
      <c r="F83" s="504"/>
      <c r="G83" s="504"/>
      <c r="H83" s="504"/>
      <c r="I83" s="504"/>
    </row>
    <row r="84" spans="1:10">
      <c r="A84" s="194"/>
      <c r="B84" s="504"/>
      <c r="C84" s="504"/>
      <c r="D84" s="504"/>
      <c r="E84" s="504"/>
      <c r="F84" s="504"/>
      <c r="G84" s="504"/>
      <c r="H84" s="504"/>
      <c r="I84" s="504"/>
    </row>
    <row r="85" spans="1:10">
      <c r="A85" s="194"/>
      <c r="B85" s="504"/>
      <c r="C85" s="504"/>
      <c r="D85" s="504"/>
      <c r="E85" s="504"/>
      <c r="F85" s="504"/>
      <c r="G85" s="504"/>
      <c r="H85" s="504"/>
      <c r="I85" s="504"/>
    </row>
    <row r="86" spans="1:10">
      <c r="A86" s="194"/>
      <c r="B86" s="504"/>
      <c r="C86" s="504"/>
      <c r="D86" s="504"/>
      <c r="E86" s="504"/>
      <c r="F86" s="504"/>
      <c r="G86" s="504"/>
      <c r="H86" s="504"/>
      <c r="I86" s="504"/>
    </row>
    <row r="87" spans="1:10">
      <c r="A87" s="194"/>
      <c r="B87" s="504"/>
      <c r="C87" s="504"/>
      <c r="D87" s="504"/>
      <c r="E87" s="504"/>
      <c r="F87" s="504"/>
      <c r="G87" s="504"/>
      <c r="H87" s="504"/>
      <c r="I87" s="504"/>
    </row>
    <row r="88" spans="1:10">
      <c r="A88" s="194"/>
      <c r="B88" s="504"/>
      <c r="C88" s="504"/>
      <c r="D88" s="504"/>
      <c r="E88" s="504"/>
      <c r="F88" s="504"/>
      <c r="G88" s="504"/>
      <c r="H88" s="504"/>
      <c r="I88" s="504"/>
    </row>
    <row r="89" spans="1:10">
      <c r="A89" s="194"/>
      <c r="B89" s="504"/>
      <c r="C89" s="504"/>
      <c r="D89" s="504"/>
      <c r="E89" s="504"/>
      <c r="F89" s="504"/>
      <c r="G89" s="504"/>
      <c r="H89" s="504"/>
      <c r="I89" s="504"/>
    </row>
    <row r="90" spans="1:10">
      <c r="A90" s="194"/>
      <c r="B90" s="504"/>
      <c r="C90" s="504"/>
      <c r="D90" s="504"/>
      <c r="E90" s="504"/>
      <c r="F90" s="504"/>
      <c r="G90" s="504"/>
      <c r="H90" s="504"/>
      <c r="I90" s="504"/>
    </row>
    <row r="91" spans="1:10">
      <c r="A91" s="194"/>
      <c r="B91" s="504"/>
      <c r="C91" s="504"/>
      <c r="D91" s="504"/>
      <c r="E91" s="504"/>
      <c r="F91" s="504"/>
      <c r="G91" s="504"/>
      <c r="H91" s="504"/>
      <c r="I91" s="504"/>
    </row>
    <row r="92" spans="1:10">
      <c r="A92" s="194"/>
      <c r="B92" s="504"/>
      <c r="C92" s="504"/>
      <c r="D92" s="504"/>
      <c r="E92" s="504"/>
      <c r="F92" s="504"/>
      <c r="G92" s="504"/>
      <c r="H92" s="504"/>
      <c r="I92" s="504"/>
    </row>
    <row r="93" spans="1:10">
      <c r="A93" s="41"/>
      <c r="B93" s="507"/>
      <c r="C93" s="507"/>
      <c r="D93" s="507"/>
      <c r="E93" s="507"/>
      <c r="F93" s="507"/>
      <c r="G93" s="507"/>
      <c r="H93" s="507"/>
      <c r="I93" s="507"/>
      <c r="J93" s="507"/>
    </row>
    <row r="94" spans="1:10">
      <c r="A94" s="41"/>
      <c r="B94" s="507"/>
      <c r="C94" s="507"/>
      <c r="D94" s="507"/>
      <c r="E94" s="507"/>
      <c r="F94" s="507"/>
      <c r="G94" s="507"/>
      <c r="H94" s="507"/>
      <c r="I94" s="507"/>
      <c r="J94" s="507"/>
    </row>
    <row r="95" spans="1:10">
      <c r="A95" s="41"/>
      <c r="B95" s="507"/>
      <c r="C95" s="507"/>
      <c r="D95" s="507"/>
      <c r="E95" s="507"/>
      <c r="F95" s="507"/>
      <c r="G95" s="507"/>
      <c r="H95" s="507"/>
      <c r="I95" s="507"/>
      <c r="J95" s="507"/>
    </row>
    <row r="96" spans="1:10">
      <c r="A96" s="41"/>
      <c r="B96" s="507"/>
      <c r="C96" s="507"/>
      <c r="D96" s="507"/>
      <c r="E96" s="507"/>
      <c r="F96" s="507"/>
      <c r="G96" s="507"/>
      <c r="H96" s="507"/>
      <c r="I96" s="507"/>
      <c r="J96" s="507"/>
    </row>
    <row r="97" spans="1:10">
      <c r="A97" s="41"/>
      <c r="B97" s="507"/>
      <c r="C97" s="507"/>
      <c r="D97" s="507"/>
      <c r="E97" s="507"/>
      <c r="F97" s="507"/>
      <c r="G97" s="507"/>
      <c r="H97" s="507"/>
      <c r="I97" s="507"/>
      <c r="J97" s="507"/>
    </row>
    <row r="98" spans="1:10">
      <c r="A98" s="41"/>
      <c r="B98" s="507"/>
      <c r="C98" s="507"/>
      <c r="D98" s="507"/>
      <c r="E98" s="507"/>
      <c r="F98" s="507"/>
      <c r="G98" s="507"/>
      <c r="H98" s="507"/>
      <c r="I98" s="507"/>
      <c r="J98" s="507"/>
    </row>
    <row r="99" spans="1:10">
      <c r="A99" s="41"/>
      <c r="B99" s="507"/>
      <c r="C99" s="507"/>
      <c r="D99" s="507"/>
      <c r="E99" s="507"/>
      <c r="F99" s="507"/>
      <c r="G99" s="507"/>
      <c r="H99" s="507"/>
      <c r="I99" s="507"/>
      <c r="J99" s="507"/>
    </row>
    <row r="100" spans="1:10">
      <c r="A100" s="41"/>
      <c r="B100" s="507"/>
      <c r="C100" s="507"/>
      <c r="D100" s="507"/>
      <c r="E100" s="507"/>
      <c r="F100" s="507"/>
      <c r="G100" s="507"/>
      <c r="H100" s="507"/>
      <c r="I100" s="507"/>
      <c r="J100" s="507"/>
    </row>
    <row r="101" spans="1:10">
      <c r="A101" s="41"/>
      <c r="B101" s="507"/>
      <c r="C101" s="507"/>
      <c r="D101" s="507"/>
      <c r="E101" s="507"/>
      <c r="F101" s="507"/>
      <c r="G101" s="507"/>
      <c r="H101" s="507"/>
      <c r="I101" s="507"/>
      <c r="J101" s="507"/>
    </row>
    <row r="102" spans="1:10">
      <c r="A102" s="41"/>
      <c r="B102" s="507"/>
      <c r="C102" s="507"/>
      <c r="D102" s="507"/>
      <c r="E102" s="507"/>
      <c r="F102" s="507"/>
      <c r="G102" s="507"/>
      <c r="H102" s="507"/>
      <c r="I102" s="507"/>
      <c r="J102" s="507"/>
    </row>
    <row r="103" spans="1:10">
      <c r="A103" s="41"/>
      <c r="B103" s="507"/>
      <c r="C103" s="507"/>
      <c r="D103" s="507"/>
      <c r="E103" s="507"/>
      <c r="F103" s="507"/>
      <c r="G103" s="507"/>
      <c r="H103" s="507"/>
      <c r="I103" s="507"/>
      <c r="J103" s="507"/>
    </row>
    <row r="104" spans="1:10">
      <c r="A104" s="41"/>
      <c r="B104" s="507"/>
      <c r="C104" s="507"/>
      <c r="D104" s="507"/>
      <c r="E104" s="507"/>
      <c r="F104" s="507"/>
      <c r="G104" s="507"/>
      <c r="H104" s="507"/>
      <c r="I104" s="507"/>
      <c r="J104" s="507"/>
    </row>
    <row r="105" spans="1:10">
      <c r="A105" s="41"/>
      <c r="B105" s="507"/>
      <c r="C105" s="507"/>
      <c r="D105" s="507"/>
      <c r="E105" s="507"/>
      <c r="F105" s="507"/>
      <c r="G105" s="507"/>
      <c r="H105" s="507"/>
      <c r="I105" s="507"/>
      <c r="J105" s="507"/>
    </row>
    <row r="106" spans="1:10">
      <c r="A106" s="41"/>
      <c r="B106" s="507"/>
      <c r="C106" s="507"/>
      <c r="D106" s="507"/>
      <c r="E106" s="507"/>
      <c r="F106" s="507"/>
      <c r="G106" s="507"/>
      <c r="H106" s="507"/>
      <c r="I106" s="507"/>
      <c r="J106" s="507"/>
    </row>
    <row r="107" spans="1:10">
      <c r="A107" s="41"/>
      <c r="B107" s="507"/>
      <c r="C107" s="507"/>
      <c r="D107" s="507"/>
      <c r="E107" s="507"/>
      <c r="F107" s="507"/>
      <c r="G107" s="507"/>
      <c r="H107" s="507"/>
      <c r="I107" s="507"/>
      <c r="J107" s="507"/>
    </row>
    <row r="108" spans="1:10">
      <c r="A108" s="41"/>
      <c r="B108" s="507"/>
      <c r="C108" s="507"/>
      <c r="D108" s="507"/>
      <c r="E108" s="507"/>
      <c r="F108" s="507"/>
      <c r="G108" s="507"/>
      <c r="H108" s="507"/>
      <c r="I108" s="507"/>
      <c r="J108" s="507"/>
    </row>
    <row r="109" spans="1:10">
      <c r="A109" s="41"/>
      <c r="B109" s="507"/>
      <c r="C109" s="507"/>
      <c r="D109" s="507"/>
      <c r="E109" s="507"/>
      <c r="F109" s="507"/>
      <c r="G109" s="507"/>
      <c r="H109" s="507"/>
      <c r="I109" s="507"/>
      <c r="J109" s="507"/>
    </row>
    <row r="110" spans="1:10">
      <c r="A110" s="41"/>
      <c r="B110" s="507"/>
      <c r="C110" s="507"/>
      <c r="D110" s="507"/>
      <c r="E110" s="507"/>
      <c r="F110" s="507"/>
      <c r="G110" s="507"/>
      <c r="H110" s="507"/>
      <c r="I110" s="507"/>
      <c r="J110" s="507"/>
    </row>
    <row r="111" spans="1:10">
      <c r="A111" s="41"/>
      <c r="B111" s="507"/>
      <c r="C111" s="507"/>
      <c r="D111" s="507"/>
      <c r="E111" s="507"/>
      <c r="F111" s="507"/>
      <c r="G111" s="507"/>
      <c r="H111" s="507"/>
      <c r="I111" s="507"/>
      <c r="J111" s="507"/>
    </row>
    <row r="112" spans="1:10">
      <c r="A112" s="41"/>
      <c r="B112" s="507"/>
      <c r="C112" s="507"/>
      <c r="D112" s="507"/>
      <c r="E112" s="507"/>
      <c r="F112" s="507"/>
      <c r="G112" s="507"/>
      <c r="H112" s="507"/>
      <c r="I112" s="507"/>
      <c r="J112" s="507"/>
    </row>
    <row r="113" spans="1:10">
      <c r="A113" s="41"/>
      <c r="B113" s="507"/>
      <c r="C113" s="507"/>
      <c r="D113" s="507"/>
      <c r="E113" s="507"/>
      <c r="F113" s="507"/>
      <c r="G113" s="507"/>
      <c r="H113" s="507"/>
      <c r="I113" s="507"/>
      <c r="J113" s="507"/>
    </row>
    <row r="114" spans="1:10">
      <c r="A114" s="41"/>
      <c r="B114" s="507"/>
      <c r="C114" s="507"/>
      <c r="D114" s="507"/>
      <c r="E114" s="507"/>
      <c r="F114" s="507"/>
      <c r="G114" s="507"/>
      <c r="H114" s="507"/>
      <c r="I114" s="507"/>
      <c r="J114" s="507"/>
    </row>
    <row r="115" spans="1:10">
      <c r="A115" s="41"/>
      <c r="B115" s="507"/>
      <c r="C115" s="507"/>
      <c r="D115" s="507"/>
      <c r="E115" s="507"/>
      <c r="F115" s="507"/>
      <c r="G115" s="507"/>
      <c r="H115" s="507"/>
      <c r="I115" s="507"/>
      <c r="J115" s="507"/>
    </row>
    <row r="116" spans="1:10">
      <c r="A116" s="41"/>
      <c r="B116" s="507"/>
      <c r="C116" s="507"/>
      <c r="D116" s="507"/>
      <c r="E116" s="507"/>
      <c r="F116" s="507"/>
      <c r="G116" s="507"/>
      <c r="H116" s="507"/>
      <c r="I116" s="507"/>
      <c r="J116" s="507"/>
    </row>
    <row r="117" spans="1:10">
      <c r="A117" s="41"/>
      <c r="B117" s="507"/>
      <c r="C117" s="507"/>
      <c r="D117" s="507"/>
      <c r="E117" s="507"/>
      <c r="F117" s="507"/>
      <c r="G117" s="507"/>
      <c r="H117" s="507"/>
      <c r="I117" s="507"/>
      <c r="J117" s="507"/>
    </row>
    <row r="118" spans="1:10">
      <c r="A118" s="41"/>
      <c r="B118" s="507"/>
      <c r="C118" s="507"/>
      <c r="D118" s="507"/>
      <c r="E118" s="507"/>
      <c r="F118" s="507"/>
      <c r="G118" s="507"/>
      <c r="H118" s="507"/>
      <c r="I118" s="507"/>
      <c r="J118" s="507"/>
    </row>
    <row r="119" spans="1:10">
      <c r="A119" s="41"/>
      <c r="B119" s="507"/>
      <c r="C119" s="507"/>
      <c r="D119" s="507"/>
      <c r="E119" s="507"/>
      <c r="F119" s="507"/>
      <c r="G119" s="507"/>
      <c r="H119" s="507"/>
      <c r="I119" s="507"/>
      <c r="J119" s="507"/>
    </row>
    <row r="120" spans="1:10">
      <c r="A120" s="41"/>
      <c r="B120" s="507"/>
      <c r="C120" s="507"/>
      <c r="D120" s="507"/>
      <c r="E120" s="507"/>
      <c r="F120" s="507"/>
      <c r="G120" s="507"/>
      <c r="H120" s="507"/>
      <c r="I120" s="507"/>
      <c r="J120" s="507"/>
    </row>
    <row r="121" spans="1:10">
      <c r="A121" s="41"/>
      <c r="B121" s="507"/>
      <c r="C121" s="507"/>
      <c r="D121" s="507"/>
      <c r="E121" s="507"/>
      <c r="F121" s="507"/>
      <c r="G121" s="507"/>
      <c r="H121" s="507"/>
      <c r="I121" s="507"/>
      <c r="J121" s="507"/>
    </row>
    <row r="122" spans="1:10">
      <c r="A122" s="41"/>
      <c r="B122" s="507"/>
      <c r="C122" s="507"/>
      <c r="D122" s="507"/>
      <c r="E122" s="507"/>
      <c r="F122" s="507"/>
      <c r="G122" s="507"/>
      <c r="H122" s="507"/>
      <c r="I122" s="507"/>
      <c r="J122" s="507"/>
    </row>
    <row r="123" spans="1:10">
      <c r="A123" s="41"/>
      <c r="B123" s="507"/>
      <c r="C123" s="507"/>
      <c r="D123" s="507"/>
      <c r="E123" s="507"/>
      <c r="F123" s="507"/>
      <c r="G123" s="507"/>
      <c r="H123" s="507"/>
      <c r="I123" s="507"/>
      <c r="J123" s="507"/>
    </row>
    <row r="124" spans="1:10">
      <c r="A124" s="41"/>
      <c r="B124" s="507"/>
      <c r="C124" s="507"/>
      <c r="D124" s="507"/>
      <c r="E124" s="507"/>
      <c r="F124" s="507"/>
      <c r="G124" s="507"/>
      <c r="H124" s="507"/>
      <c r="I124" s="507"/>
      <c r="J124" s="507"/>
    </row>
    <row r="125" spans="1:10">
      <c r="A125" s="41"/>
      <c r="B125" s="507"/>
      <c r="C125" s="507"/>
      <c r="D125" s="507"/>
      <c r="E125" s="507"/>
      <c r="F125" s="507"/>
      <c r="G125" s="507"/>
      <c r="H125" s="507"/>
      <c r="I125" s="507"/>
      <c r="J125" s="507"/>
    </row>
    <row r="126" spans="1:10">
      <c r="A126" s="41"/>
      <c r="B126" s="507"/>
      <c r="C126" s="507"/>
      <c r="D126" s="507"/>
      <c r="E126" s="507"/>
      <c r="F126" s="507"/>
      <c r="G126" s="507"/>
      <c r="H126" s="507"/>
      <c r="I126" s="507"/>
      <c r="J126" s="507"/>
    </row>
    <row r="127" spans="1:10">
      <c r="A127" s="41"/>
      <c r="B127" s="507"/>
      <c r="C127" s="507"/>
      <c r="D127" s="507"/>
      <c r="E127" s="507"/>
      <c r="F127" s="507"/>
      <c r="G127" s="507"/>
      <c r="H127" s="507"/>
      <c r="I127" s="507"/>
      <c r="J127" s="507"/>
    </row>
    <row r="128" spans="1:10">
      <c r="A128" s="41"/>
      <c r="B128" s="507"/>
      <c r="C128" s="507"/>
      <c r="D128" s="507"/>
      <c r="E128" s="507"/>
      <c r="F128" s="507"/>
      <c r="G128" s="507"/>
      <c r="H128" s="507"/>
      <c r="I128" s="507"/>
      <c r="J128" s="507"/>
    </row>
    <row r="129" spans="1:10">
      <c r="A129" s="41"/>
      <c r="B129" s="507"/>
      <c r="C129" s="507"/>
      <c r="D129" s="507"/>
      <c r="E129" s="507"/>
      <c r="F129" s="507"/>
      <c r="G129" s="507"/>
      <c r="H129" s="507"/>
      <c r="I129" s="507"/>
      <c r="J129" s="507"/>
    </row>
    <row r="130" spans="1:10">
      <c r="A130" s="41"/>
      <c r="B130" s="507"/>
      <c r="C130" s="507"/>
      <c r="D130" s="507"/>
      <c r="E130" s="507"/>
      <c r="F130" s="507"/>
      <c r="G130" s="507"/>
      <c r="H130" s="507"/>
      <c r="I130" s="507"/>
      <c r="J130" s="507"/>
    </row>
    <row r="131" spans="1:10">
      <c r="A131" s="41"/>
      <c r="B131" s="507"/>
      <c r="C131" s="507"/>
      <c r="D131" s="507"/>
      <c r="E131" s="507"/>
      <c r="F131" s="507"/>
      <c r="G131" s="507"/>
      <c r="H131" s="507"/>
      <c r="I131" s="507"/>
      <c r="J131" s="507"/>
    </row>
    <row r="132" spans="1:10">
      <c r="A132" s="41"/>
      <c r="B132" s="507"/>
      <c r="C132" s="507"/>
      <c r="D132" s="507"/>
      <c r="E132" s="507"/>
      <c r="F132" s="507"/>
      <c r="G132" s="507"/>
      <c r="H132" s="507"/>
      <c r="I132" s="507"/>
      <c r="J132" s="507"/>
    </row>
    <row r="133" spans="1:10">
      <c r="A133" s="41"/>
      <c r="B133" s="507"/>
      <c r="C133" s="507"/>
      <c r="D133" s="507"/>
      <c r="E133" s="507"/>
      <c r="F133" s="507"/>
      <c r="G133" s="507"/>
      <c r="H133" s="507"/>
      <c r="I133" s="507"/>
      <c r="J133" s="507"/>
    </row>
    <row r="134" spans="1:10">
      <c r="A134" s="41"/>
      <c r="B134" s="507"/>
      <c r="C134" s="507"/>
      <c r="D134" s="507"/>
      <c r="E134" s="507"/>
      <c r="F134" s="507"/>
      <c r="G134" s="507"/>
      <c r="H134" s="507"/>
      <c r="I134" s="507"/>
      <c r="J134" s="507"/>
    </row>
    <row r="135" spans="1:10">
      <c r="A135" s="41"/>
      <c r="B135" s="507"/>
      <c r="C135" s="507"/>
      <c r="D135" s="507"/>
      <c r="E135" s="507"/>
      <c r="F135" s="507"/>
      <c r="G135" s="507"/>
      <c r="H135" s="507"/>
      <c r="I135" s="507"/>
      <c r="J135" s="507"/>
    </row>
    <row r="136" spans="1:10">
      <c r="A136" s="41"/>
      <c r="B136" s="507"/>
      <c r="C136" s="507"/>
      <c r="D136" s="507"/>
      <c r="E136" s="507"/>
      <c r="F136" s="507"/>
      <c r="G136" s="507"/>
      <c r="H136" s="507"/>
      <c r="I136" s="507"/>
      <c r="J136" s="507"/>
    </row>
    <row r="137" spans="1:10">
      <c r="A137" s="41"/>
      <c r="B137" s="507"/>
      <c r="C137" s="507"/>
      <c r="D137" s="507"/>
      <c r="E137" s="507"/>
      <c r="F137" s="507"/>
      <c r="G137" s="507"/>
      <c r="H137" s="507"/>
      <c r="I137" s="507"/>
      <c r="J137" s="507"/>
    </row>
    <row r="138" spans="1:10">
      <c r="A138" s="41"/>
      <c r="B138" s="507"/>
      <c r="C138" s="507"/>
      <c r="D138" s="507"/>
      <c r="E138" s="507"/>
      <c r="F138" s="507"/>
      <c r="G138" s="507"/>
      <c r="H138" s="507"/>
      <c r="I138" s="507"/>
      <c r="J138" s="507"/>
    </row>
    <row r="139" spans="1:10">
      <c r="A139" s="41"/>
      <c r="B139" s="507"/>
      <c r="C139" s="507"/>
      <c r="D139" s="507"/>
      <c r="E139" s="507"/>
      <c r="F139" s="507"/>
      <c r="G139" s="507"/>
      <c r="H139" s="507"/>
      <c r="I139" s="507"/>
      <c r="J139" s="507"/>
    </row>
    <row r="140" spans="1:10">
      <c r="A140" s="41"/>
      <c r="B140" s="507"/>
      <c r="C140" s="507"/>
      <c r="D140" s="507"/>
      <c r="E140" s="507"/>
      <c r="F140" s="507"/>
      <c r="G140" s="507"/>
      <c r="H140" s="507"/>
      <c r="I140" s="507"/>
      <c r="J140" s="507"/>
    </row>
    <row r="141" spans="1:10">
      <c r="A141" s="41"/>
      <c r="B141" s="507"/>
      <c r="C141" s="507"/>
      <c r="D141" s="507"/>
      <c r="E141" s="507"/>
      <c r="F141" s="507"/>
      <c r="G141" s="507"/>
      <c r="H141" s="507"/>
      <c r="I141" s="507"/>
      <c r="J141" s="507"/>
    </row>
    <row r="142" spans="1:10">
      <c r="A142" s="41"/>
      <c r="B142" s="507"/>
      <c r="C142" s="507"/>
      <c r="D142" s="507"/>
      <c r="E142" s="507"/>
      <c r="F142" s="507"/>
      <c r="G142" s="507"/>
      <c r="H142" s="507"/>
      <c r="I142" s="507"/>
      <c r="J142" s="507"/>
    </row>
    <row r="143" spans="1:10">
      <c r="A143" s="41"/>
      <c r="B143" s="507"/>
      <c r="C143" s="507"/>
      <c r="D143" s="507"/>
      <c r="E143" s="507"/>
      <c r="F143" s="507"/>
      <c r="G143" s="507"/>
      <c r="H143" s="507"/>
      <c r="I143" s="507"/>
      <c r="J143" s="507"/>
    </row>
    <row r="144" spans="1:10">
      <c r="A144" s="41"/>
      <c r="B144" s="507"/>
      <c r="C144" s="507"/>
      <c r="D144" s="507"/>
      <c r="E144" s="507"/>
      <c r="F144" s="507"/>
      <c r="G144" s="507"/>
      <c r="H144" s="507"/>
      <c r="I144" s="507"/>
      <c r="J144" s="507"/>
    </row>
    <row r="145" spans="1:10">
      <c r="A145" s="41"/>
      <c r="B145" s="507"/>
      <c r="C145" s="507"/>
      <c r="D145" s="507"/>
      <c r="E145" s="507"/>
      <c r="F145" s="507"/>
      <c r="G145" s="507"/>
      <c r="H145" s="507"/>
      <c r="I145" s="507"/>
      <c r="J145" s="507"/>
    </row>
    <row r="146" spans="1:10">
      <c r="A146" s="41"/>
      <c r="B146" s="507"/>
      <c r="C146" s="507"/>
      <c r="D146" s="507"/>
      <c r="E146" s="507"/>
      <c r="F146" s="507"/>
      <c r="G146" s="507"/>
      <c r="H146" s="507"/>
      <c r="I146" s="507"/>
      <c r="J146" s="507"/>
    </row>
    <row r="147" spans="1:10">
      <c r="A147" s="41"/>
      <c r="B147" s="507"/>
      <c r="C147" s="507"/>
      <c r="D147" s="507"/>
      <c r="E147" s="507"/>
      <c r="F147" s="507"/>
      <c r="G147" s="507"/>
      <c r="H147" s="507"/>
      <c r="I147" s="507"/>
      <c r="J147" s="507"/>
    </row>
    <row r="148" spans="1:10">
      <c r="A148" s="41"/>
      <c r="B148" s="507"/>
      <c r="C148" s="507"/>
      <c r="D148" s="507"/>
      <c r="E148" s="507"/>
      <c r="F148" s="507"/>
      <c r="G148" s="507"/>
      <c r="H148" s="507"/>
      <c r="I148" s="507"/>
      <c r="J148" s="507"/>
    </row>
    <row r="149" spans="1:10">
      <c r="A149" s="41"/>
      <c r="B149" s="507"/>
      <c r="C149" s="507"/>
      <c r="D149" s="507"/>
      <c r="E149" s="507"/>
      <c r="F149" s="507"/>
      <c r="G149" s="507"/>
      <c r="H149" s="507"/>
      <c r="I149" s="507"/>
      <c r="J149" s="507"/>
    </row>
    <row r="150" spans="1:10">
      <c r="A150" s="41"/>
      <c r="B150" s="507"/>
      <c r="C150" s="507"/>
      <c r="D150" s="507"/>
      <c r="E150" s="507"/>
      <c r="F150" s="507"/>
      <c r="G150" s="507"/>
      <c r="H150" s="507"/>
      <c r="I150" s="507"/>
      <c r="J150" s="507"/>
    </row>
    <row r="151" spans="1:10">
      <c r="A151" s="41"/>
      <c r="B151" s="507"/>
      <c r="C151" s="507"/>
      <c r="D151" s="507"/>
      <c r="E151" s="507"/>
      <c r="F151" s="507"/>
      <c r="G151" s="507"/>
      <c r="H151" s="507"/>
      <c r="I151" s="507"/>
      <c r="J151" s="507"/>
    </row>
    <row r="152" spans="1:10">
      <c r="A152" s="41"/>
      <c r="B152" s="507"/>
      <c r="C152" s="507"/>
      <c r="D152" s="507"/>
      <c r="E152" s="507"/>
      <c r="F152" s="507"/>
      <c r="G152" s="507"/>
      <c r="H152" s="507"/>
      <c r="I152" s="507"/>
      <c r="J152" s="507"/>
    </row>
    <row r="153" spans="1:10">
      <c r="A153" s="41"/>
      <c r="B153" s="507"/>
      <c r="C153" s="507"/>
      <c r="D153" s="507"/>
      <c r="E153" s="507"/>
      <c r="F153" s="507"/>
      <c r="G153" s="507"/>
      <c r="H153" s="507"/>
      <c r="I153" s="507"/>
      <c r="J153" s="507"/>
    </row>
    <row r="154" spans="1:10">
      <c r="A154" s="41"/>
      <c r="B154" s="507"/>
      <c r="C154" s="507"/>
      <c r="D154" s="507"/>
      <c r="E154" s="507"/>
      <c r="F154" s="507"/>
      <c r="G154" s="507"/>
      <c r="H154" s="507"/>
      <c r="I154" s="507"/>
      <c r="J154" s="507"/>
    </row>
    <row r="155" spans="1:10">
      <c r="A155" s="41"/>
      <c r="B155" s="507"/>
      <c r="C155" s="507"/>
      <c r="D155" s="507"/>
      <c r="E155" s="507"/>
      <c r="F155" s="507"/>
      <c r="G155" s="507"/>
      <c r="H155" s="507"/>
      <c r="I155" s="507"/>
      <c r="J155" s="507"/>
    </row>
    <row r="156" spans="1:10">
      <c r="A156" s="41"/>
      <c r="B156" s="507"/>
      <c r="C156" s="507"/>
      <c r="D156" s="507"/>
      <c r="E156" s="507"/>
      <c r="F156" s="507"/>
      <c r="G156" s="507"/>
      <c r="H156" s="507"/>
      <c r="I156" s="507"/>
      <c r="J156" s="507"/>
    </row>
    <row r="157" spans="1:10">
      <c r="A157" s="41"/>
      <c r="B157" s="507"/>
      <c r="C157" s="507"/>
      <c r="D157" s="507"/>
      <c r="E157" s="507"/>
      <c r="F157" s="507"/>
      <c r="G157" s="507"/>
      <c r="H157" s="507"/>
      <c r="I157" s="507"/>
      <c r="J157" s="507"/>
    </row>
    <row r="158" spans="1:10">
      <c r="A158" s="41"/>
      <c r="B158" s="507"/>
      <c r="C158" s="507"/>
      <c r="D158" s="507"/>
      <c r="E158" s="507"/>
      <c r="F158" s="507"/>
      <c r="G158" s="507"/>
      <c r="H158" s="507"/>
      <c r="I158" s="507"/>
      <c r="J158" s="507"/>
    </row>
  </sheetData>
  <mergeCells count="12">
    <mergeCell ref="A25:B25"/>
    <mergeCell ref="D25:I25"/>
    <mergeCell ref="A26:B26"/>
    <mergeCell ref="D26:I26"/>
    <mergeCell ref="A27:B27"/>
    <mergeCell ref="D27:I27"/>
    <mergeCell ref="A1:I1"/>
    <mergeCell ref="B3:E3"/>
    <mergeCell ref="F3:I3"/>
    <mergeCell ref="B13:E13"/>
    <mergeCell ref="A24:B24"/>
    <mergeCell ref="D24:I24"/>
  </mergeCells>
  <pageMargins left="0.7" right="0.7" top="0.75" bottom="0.75" header="0.3" footer="0.3"/>
  <pageSetup orientation="landscape" horizontalDpi="1200" verticalDpi="1200" r:id="rId1"/>
  <headerFooter>
    <oddFooter>&amp;C2025-2026 Fees - Five Year History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8044-787D-4634-9B2F-744190AC8245}">
  <dimension ref="A1:Y53"/>
  <sheetViews>
    <sheetView workbookViewId="0">
      <selection activeCell="Q18" sqref="Q18:R18"/>
    </sheetView>
  </sheetViews>
  <sheetFormatPr defaultRowHeight="15"/>
  <cols>
    <col min="1" max="3" width="15.5546875" customWidth="1"/>
    <col min="4" max="25" width="8.88671875" style="194"/>
  </cols>
  <sheetData>
    <row r="1" spans="1:18" ht="15.75">
      <c r="A1" s="134" t="s">
        <v>199</v>
      </c>
      <c r="B1" s="41"/>
      <c r="C1" s="41"/>
    </row>
    <row r="2" spans="1:18">
      <c r="A2" s="41"/>
      <c r="B2" s="41"/>
      <c r="C2" s="41"/>
    </row>
    <row r="3" spans="1:18" ht="15.75">
      <c r="A3" s="514"/>
      <c r="B3" s="515" t="s">
        <v>200</v>
      </c>
      <c r="C3" s="515" t="s">
        <v>201</v>
      </c>
      <c r="D3" s="512"/>
      <c r="E3" s="512"/>
      <c r="F3" s="512"/>
      <c r="G3" s="512"/>
      <c r="H3" s="512"/>
      <c r="I3" s="512"/>
      <c r="J3" s="512"/>
      <c r="K3" s="512"/>
      <c r="L3" s="512"/>
      <c r="M3" s="512"/>
      <c r="N3" s="512"/>
      <c r="O3" s="512"/>
      <c r="P3" s="512"/>
      <c r="Q3" s="512"/>
      <c r="R3" s="512"/>
    </row>
    <row r="4" spans="1:18" ht="71.25" customHeight="1">
      <c r="A4" s="69"/>
      <c r="B4" s="516" t="s">
        <v>202</v>
      </c>
      <c r="C4" s="516" t="s">
        <v>203</v>
      </c>
      <c r="D4" s="513"/>
      <c r="E4" s="513"/>
      <c r="F4" s="513"/>
      <c r="G4" s="513"/>
      <c r="H4" s="513"/>
      <c r="I4" s="513"/>
      <c r="J4" s="513"/>
      <c r="K4" s="513"/>
      <c r="L4" s="513"/>
      <c r="M4" s="513"/>
      <c r="N4" s="513"/>
      <c r="O4" s="513"/>
      <c r="P4" s="513"/>
      <c r="Q4" s="513"/>
      <c r="R4" s="513"/>
    </row>
    <row r="5" spans="1:18" ht="15.75">
      <c r="A5" s="134" t="s">
        <v>16</v>
      </c>
      <c r="B5" s="517">
        <v>5209</v>
      </c>
      <c r="C5" s="517">
        <v>52.09</v>
      </c>
    </row>
    <row r="6" spans="1:18" ht="15.75">
      <c r="A6" s="134" t="s">
        <v>20</v>
      </c>
      <c r="B6" s="517">
        <v>4249</v>
      </c>
      <c r="C6" s="517">
        <v>42.49</v>
      </c>
    </row>
    <row r="7" spans="1:18" ht="15.75">
      <c r="A7" s="134" t="s">
        <v>31</v>
      </c>
      <c r="B7" s="517">
        <v>4138</v>
      </c>
      <c r="C7" s="517">
        <v>41.38</v>
      </c>
    </row>
    <row r="8" spans="1:18" ht="15.75">
      <c r="A8" s="134" t="s">
        <v>29</v>
      </c>
      <c r="B8" s="517">
        <v>9237</v>
      </c>
      <c r="C8" s="517">
        <v>92.37</v>
      </c>
    </row>
    <row r="9" spans="1:18" ht="15.75">
      <c r="A9" s="134" t="s">
        <v>27</v>
      </c>
      <c r="B9" s="517">
        <v>9309</v>
      </c>
      <c r="C9" s="517">
        <v>93.09</v>
      </c>
    </row>
    <row r="10" spans="1:18" ht="15.75">
      <c r="A10" s="134" t="s">
        <v>25</v>
      </c>
      <c r="B10" s="517">
        <v>4683</v>
      </c>
      <c r="C10" s="517">
        <v>46.83</v>
      </c>
    </row>
    <row r="11" spans="1:18" ht="15.75">
      <c r="A11" s="519" t="s">
        <v>19</v>
      </c>
      <c r="B11" s="520">
        <v>7470</v>
      </c>
      <c r="C11" s="520">
        <v>74.7</v>
      </c>
    </row>
    <row r="12" spans="1:18" ht="15.75">
      <c r="A12" s="134" t="s">
        <v>22</v>
      </c>
      <c r="B12" s="517">
        <v>6517</v>
      </c>
      <c r="C12" s="517">
        <v>65.17</v>
      </c>
    </row>
    <row r="13" spans="1:18" ht="15.75">
      <c r="A13" s="134" t="s">
        <v>23</v>
      </c>
      <c r="B13" s="517">
        <v>7168</v>
      </c>
      <c r="C13" s="517">
        <v>71.680000000000007</v>
      </c>
    </row>
    <row r="14" spans="1:18" ht="15.75">
      <c r="A14" s="134" t="s">
        <v>30</v>
      </c>
      <c r="B14" s="517">
        <v>6619</v>
      </c>
      <c r="C14" s="517">
        <v>66.19</v>
      </c>
    </row>
    <row r="15" spans="1:18" ht="15.75">
      <c r="A15" s="134" t="s">
        <v>18</v>
      </c>
      <c r="B15" s="517">
        <v>4530</v>
      </c>
      <c r="C15" s="517">
        <v>45.300000000000004</v>
      </c>
    </row>
    <row r="16" spans="1:18">
      <c r="A16" s="41"/>
      <c r="B16" s="518"/>
      <c r="C16" s="41"/>
    </row>
    <row r="17" spans="1:3" ht="69.75" customHeight="1">
      <c r="A17" s="721" t="s">
        <v>204</v>
      </c>
      <c r="B17" s="721"/>
      <c r="C17" s="721"/>
    </row>
    <row r="18" spans="1:3" s="194" customFormat="1"/>
    <row r="19" spans="1:3" s="194" customFormat="1"/>
    <row r="20" spans="1:3" s="194" customFormat="1"/>
    <row r="21" spans="1:3" s="194" customFormat="1"/>
    <row r="22" spans="1:3" s="194" customFormat="1"/>
    <row r="23" spans="1:3" s="194" customFormat="1"/>
    <row r="24" spans="1:3" s="194" customFormat="1"/>
    <row r="25" spans="1:3" s="194" customFormat="1"/>
    <row r="26" spans="1:3" s="194" customFormat="1"/>
    <row r="27" spans="1:3" s="194" customFormat="1"/>
    <row r="28" spans="1:3" s="194" customFormat="1"/>
    <row r="29" spans="1:3" s="194" customFormat="1"/>
    <row r="30" spans="1:3" s="194" customFormat="1"/>
    <row r="31" spans="1:3" s="194" customFormat="1"/>
    <row r="32" spans="1:3" s="194" customFormat="1"/>
    <row r="33" s="194" customFormat="1"/>
    <row r="34" s="194" customFormat="1"/>
    <row r="35" s="194" customFormat="1"/>
    <row r="36" s="194" customFormat="1"/>
    <row r="37" s="194" customFormat="1"/>
    <row r="38" s="194" customFormat="1"/>
    <row r="39" s="194" customFormat="1"/>
    <row r="40" s="194" customFormat="1"/>
    <row r="41" s="194" customFormat="1"/>
    <row r="42" s="194" customFormat="1"/>
    <row r="43" s="194" customFormat="1"/>
    <row r="44" s="194" customFormat="1"/>
    <row r="45" s="194" customFormat="1"/>
    <row r="46" s="194" customFormat="1"/>
    <row r="47" s="194" customFormat="1"/>
    <row r="48" s="194" customFormat="1"/>
    <row r="49" s="194" customFormat="1"/>
    <row r="50" s="194" customFormat="1"/>
    <row r="51" s="194" customFormat="1"/>
    <row r="52" s="194" customFormat="1"/>
    <row r="53" s="194" customFormat="1"/>
  </sheetData>
  <mergeCells count="1">
    <mergeCell ref="A17:C17"/>
  </mergeCells>
  <pageMargins left="0.7" right="0.7" top="0.75" bottom="0.75" header="0.3" footer="0.3"/>
  <pageSetup orientation="landscape" horizontalDpi="1200" verticalDpi="1200" r:id="rId1"/>
  <headerFooter>
    <oddFooter>&amp;C&amp;10 2025-2026 - 1% Limitation Calculation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23FD-12A9-4F78-9909-030476E79285}">
  <sheetPr>
    <pageSetUpPr fitToPage="1"/>
  </sheetPr>
  <dimension ref="A1:AF100"/>
  <sheetViews>
    <sheetView workbookViewId="0">
      <selection activeCell="F14" sqref="F14"/>
    </sheetView>
  </sheetViews>
  <sheetFormatPr defaultRowHeight="15"/>
  <cols>
    <col min="1" max="1" width="57.77734375" customWidth="1"/>
    <col min="2" max="2" width="22.77734375" customWidth="1"/>
    <col min="3" max="3" width="19.77734375" customWidth="1"/>
    <col min="4" max="4" width="17.109375" customWidth="1"/>
    <col min="5" max="32" width="8.88671875" style="194"/>
  </cols>
  <sheetData>
    <row r="1" spans="1:32" ht="21.75" customHeight="1">
      <c r="A1" s="730" t="s">
        <v>334</v>
      </c>
      <c r="B1" s="730"/>
      <c r="C1" s="730"/>
      <c r="D1" s="730"/>
    </row>
    <row r="2" spans="1:32" ht="56.25" customHeight="1" thickBot="1">
      <c r="A2" s="731" t="s">
        <v>335</v>
      </c>
      <c r="B2" s="731"/>
      <c r="C2" s="731"/>
      <c r="D2" s="731"/>
    </row>
    <row r="3" spans="1:32" ht="15.75" thickBot="1">
      <c r="A3" s="732" t="s">
        <v>336</v>
      </c>
      <c r="B3" s="733"/>
      <c r="C3" s="733"/>
      <c r="D3" s="734"/>
    </row>
    <row r="4" spans="1:32" ht="16.5" thickBot="1">
      <c r="A4" s="388" t="s">
        <v>355</v>
      </c>
      <c r="B4" s="722" t="s">
        <v>104</v>
      </c>
      <c r="C4" s="722"/>
      <c r="D4" s="723"/>
    </row>
    <row r="5" spans="1:32" ht="16.5" thickBot="1">
      <c r="A5" s="389" t="s">
        <v>356</v>
      </c>
      <c r="B5" s="722" t="s">
        <v>354</v>
      </c>
      <c r="C5" s="722"/>
      <c r="D5" s="723"/>
    </row>
    <row r="6" spans="1:32" ht="16.5" thickBot="1">
      <c r="A6" s="389" t="s">
        <v>357</v>
      </c>
      <c r="B6" s="409">
        <v>0</v>
      </c>
      <c r="C6" s="390"/>
      <c r="D6" s="391"/>
    </row>
    <row r="7" spans="1:32" ht="16.5" thickBot="1">
      <c r="A7" s="392" t="s">
        <v>358</v>
      </c>
      <c r="B7" s="410">
        <v>125</v>
      </c>
      <c r="C7" s="390"/>
      <c r="D7" s="391"/>
    </row>
    <row r="8" spans="1:32" ht="16.5" thickBot="1">
      <c r="A8" s="392" t="s">
        <v>359</v>
      </c>
      <c r="B8" s="411">
        <v>125</v>
      </c>
      <c r="C8" s="390"/>
      <c r="D8" s="391"/>
    </row>
    <row r="9" spans="1:32" ht="16.5" thickBot="1">
      <c r="A9" s="392" t="s">
        <v>360</v>
      </c>
      <c r="B9" s="393">
        <v>1</v>
      </c>
      <c r="C9" s="394"/>
      <c r="D9" s="395"/>
    </row>
    <row r="10" spans="1:32" ht="15.75">
      <c r="A10" s="727" t="s">
        <v>337</v>
      </c>
      <c r="B10" s="728"/>
      <c r="C10" s="728"/>
      <c r="D10" s="729"/>
    </row>
    <row r="11" spans="1:32" ht="39" customHeight="1" thickBot="1">
      <c r="A11" s="724" t="s">
        <v>361</v>
      </c>
      <c r="B11" s="725"/>
      <c r="C11" s="725"/>
      <c r="D11" s="726"/>
    </row>
    <row r="12" spans="1:32" s="396" customFormat="1" ht="32.450000000000003" customHeight="1">
      <c r="A12" s="746" t="s">
        <v>338</v>
      </c>
      <c r="B12" s="747"/>
      <c r="C12" s="747"/>
      <c r="D12" s="748"/>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row>
    <row r="13" spans="1:32" ht="35.25" customHeight="1" thickBot="1">
      <c r="A13" s="724" t="s">
        <v>362</v>
      </c>
      <c r="B13" s="725"/>
      <c r="C13" s="725"/>
      <c r="D13" s="726"/>
    </row>
    <row r="14" spans="1:32" ht="32.450000000000003" customHeight="1">
      <c r="A14" s="737" t="s">
        <v>339</v>
      </c>
      <c r="B14" s="738"/>
      <c r="C14" s="738"/>
      <c r="D14" s="739"/>
    </row>
    <row r="15" spans="1:32" ht="37.5" customHeight="1" thickBot="1">
      <c r="A15" s="724" t="s">
        <v>363</v>
      </c>
      <c r="B15" s="725"/>
      <c r="C15" s="725"/>
      <c r="D15" s="726"/>
    </row>
    <row r="16" spans="1:32" ht="16.5" thickBot="1">
      <c r="A16" s="397" t="s">
        <v>340</v>
      </c>
      <c r="B16" s="735"/>
      <c r="C16" s="735"/>
      <c r="D16" s="736"/>
    </row>
    <row r="17" spans="1:4" ht="15.75">
      <c r="A17" s="398" t="s">
        <v>341</v>
      </c>
      <c r="B17" s="399" t="s">
        <v>342</v>
      </c>
      <c r="C17" s="400" t="s">
        <v>343</v>
      </c>
      <c r="D17" s="401" t="s">
        <v>344</v>
      </c>
    </row>
    <row r="18" spans="1:4" ht="15.75">
      <c r="A18" s="402" t="s">
        <v>345</v>
      </c>
      <c r="B18" s="412">
        <v>0</v>
      </c>
      <c r="C18" s="413">
        <v>0</v>
      </c>
      <c r="D18" s="414">
        <v>0</v>
      </c>
    </row>
    <row r="19" spans="1:4" ht="15.75">
      <c r="A19" s="403" t="s">
        <v>346</v>
      </c>
      <c r="B19" s="415">
        <v>0</v>
      </c>
      <c r="C19" s="416">
        <v>0</v>
      </c>
      <c r="D19" s="417">
        <v>0</v>
      </c>
    </row>
    <row r="20" spans="1:4" ht="16.5" thickBot="1">
      <c r="A20" s="402" t="s">
        <v>347</v>
      </c>
      <c r="B20" s="415">
        <v>0</v>
      </c>
      <c r="C20" s="416">
        <v>0</v>
      </c>
      <c r="D20" s="417">
        <v>0</v>
      </c>
    </row>
    <row r="21" spans="1:4" ht="16.5" thickBot="1">
      <c r="A21" s="388" t="s">
        <v>348</v>
      </c>
      <c r="B21" s="418">
        <v>375</v>
      </c>
      <c r="C21" s="404"/>
      <c r="D21" s="405"/>
    </row>
    <row r="22" spans="1:4" ht="16.5" thickBot="1">
      <c r="A22" s="406" t="s">
        <v>349</v>
      </c>
      <c r="B22" s="418">
        <v>375</v>
      </c>
      <c r="C22" s="407"/>
      <c r="D22" s="408"/>
    </row>
    <row r="23" spans="1:4" ht="15.75">
      <c r="A23" s="737" t="s">
        <v>350</v>
      </c>
      <c r="B23" s="738"/>
      <c r="C23" s="738"/>
      <c r="D23" s="739"/>
    </row>
    <row r="24" spans="1:4" ht="30.75" customHeight="1" thickBot="1">
      <c r="A24" s="740" t="s">
        <v>364</v>
      </c>
      <c r="B24" s="741"/>
      <c r="C24" s="741"/>
      <c r="D24" s="742"/>
    </row>
    <row r="25" spans="1:4" ht="68.650000000000006" customHeight="1">
      <c r="A25" s="743" t="s">
        <v>351</v>
      </c>
      <c r="B25" s="744"/>
      <c r="C25" s="744"/>
      <c r="D25" s="745"/>
    </row>
    <row r="26" spans="1:4" ht="26.25" customHeight="1" thickBot="1">
      <c r="A26" s="740" t="s">
        <v>365</v>
      </c>
      <c r="B26" s="741"/>
      <c r="C26" s="741"/>
      <c r="D26" s="742"/>
    </row>
    <row r="27" spans="1:4" ht="19.899999999999999" customHeight="1">
      <c r="A27" s="743" t="s">
        <v>352</v>
      </c>
      <c r="B27" s="744"/>
      <c r="C27" s="744"/>
      <c r="D27" s="745"/>
    </row>
    <row r="28" spans="1:4" ht="36.75" customHeight="1" thickBot="1">
      <c r="A28" s="740" t="s">
        <v>366</v>
      </c>
      <c r="B28" s="741"/>
      <c r="C28" s="741"/>
      <c r="D28" s="742"/>
    </row>
    <row r="29" spans="1:4" ht="20.65" customHeight="1">
      <c r="A29" s="743" t="s">
        <v>353</v>
      </c>
      <c r="B29" s="744"/>
      <c r="C29" s="744"/>
      <c r="D29" s="745"/>
    </row>
    <row r="30" spans="1:4" ht="36" customHeight="1" thickBot="1">
      <c r="A30" s="740" t="s">
        <v>367</v>
      </c>
      <c r="B30" s="741"/>
      <c r="C30" s="741"/>
      <c r="D30" s="742"/>
    </row>
    <row r="31" spans="1:4">
      <c r="A31" s="41"/>
      <c r="B31" s="41"/>
      <c r="C31" s="41"/>
      <c r="D31" s="41"/>
    </row>
    <row r="32" spans="1:4">
      <c r="A32" s="41"/>
      <c r="B32" s="41"/>
      <c r="C32" s="41"/>
      <c r="D32" s="41"/>
    </row>
    <row r="33" spans="1:4">
      <c r="A33" s="41"/>
      <c r="B33" s="41"/>
      <c r="C33" s="41"/>
      <c r="D33" s="41"/>
    </row>
    <row r="34" spans="1:4">
      <c r="A34" s="41"/>
      <c r="B34" s="41"/>
      <c r="C34" s="41"/>
      <c r="D34" s="41"/>
    </row>
    <row r="35" spans="1:4">
      <c r="A35" s="41"/>
      <c r="B35" s="41"/>
      <c r="C35" s="41"/>
      <c r="D35" s="41"/>
    </row>
    <row r="36" spans="1:4">
      <c r="A36" s="41"/>
      <c r="B36" s="41"/>
      <c r="C36" s="41"/>
      <c r="D36" s="41"/>
    </row>
    <row r="37" spans="1:4">
      <c r="A37" s="41"/>
      <c r="B37" s="41"/>
      <c r="C37" s="41"/>
      <c r="D37" s="41"/>
    </row>
    <row r="38" spans="1:4">
      <c r="A38" s="41"/>
      <c r="B38" s="41"/>
      <c r="C38" s="41"/>
      <c r="D38" s="41"/>
    </row>
    <row r="39" spans="1:4">
      <c r="A39" s="41"/>
      <c r="B39" s="41"/>
      <c r="C39" s="41"/>
      <c r="D39" s="41"/>
    </row>
    <row r="40" spans="1:4">
      <c r="A40" s="41"/>
      <c r="B40" s="41"/>
      <c r="C40" s="41"/>
      <c r="D40" s="41"/>
    </row>
    <row r="41" spans="1:4">
      <c r="A41" s="41"/>
      <c r="B41" s="41"/>
      <c r="C41" s="41"/>
      <c r="D41" s="41"/>
    </row>
    <row r="42" spans="1:4">
      <c r="A42" s="41"/>
      <c r="B42" s="41"/>
      <c r="C42" s="41"/>
      <c r="D42" s="41"/>
    </row>
    <row r="43" spans="1:4">
      <c r="A43" s="41"/>
      <c r="B43" s="41"/>
      <c r="C43" s="41"/>
      <c r="D43" s="41"/>
    </row>
    <row r="44" spans="1:4">
      <c r="A44" s="41"/>
      <c r="B44" s="41"/>
      <c r="C44" s="41"/>
      <c r="D44" s="41"/>
    </row>
    <row r="45" spans="1:4">
      <c r="A45" s="41"/>
      <c r="B45" s="41"/>
      <c r="C45" s="41"/>
      <c r="D45" s="41"/>
    </row>
    <row r="46" spans="1:4">
      <c r="A46" s="41"/>
      <c r="B46" s="41"/>
      <c r="C46" s="41"/>
      <c r="D46" s="41"/>
    </row>
    <row r="47" spans="1:4">
      <c r="A47" s="41"/>
      <c r="B47" s="41"/>
      <c r="C47" s="41"/>
      <c r="D47" s="41"/>
    </row>
    <row r="48" spans="1:4">
      <c r="A48" s="41"/>
      <c r="B48" s="41"/>
      <c r="C48" s="41"/>
      <c r="D48" s="41"/>
    </row>
    <row r="49" spans="1:4">
      <c r="A49" s="41"/>
      <c r="B49" s="41"/>
      <c r="C49" s="41"/>
      <c r="D49" s="41"/>
    </row>
    <row r="50" spans="1:4">
      <c r="A50" s="41"/>
      <c r="B50" s="41"/>
      <c r="C50" s="41"/>
      <c r="D50" s="41"/>
    </row>
    <row r="51" spans="1:4">
      <c r="A51" s="194"/>
      <c r="B51" s="194"/>
      <c r="C51" s="194"/>
      <c r="D51" s="194"/>
    </row>
    <row r="52" spans="1:4">
      <c r="A52" s="194"/>
      <c r="B52" s="194"/>
      <c r="C52" s="194"/>
      <c r="D52" s="194"/>
    </row>
    <row r="53" spans="1:4">
      <c r="A53" s="194"/>
      <c r="B53" s="194"/>
      <c r="C53" s="194"/>
      <c r="D53" s="194"/>
    </row>
    <row r="54" spans="1:4">
      <c r="A54" s="194"/>
      <c r="B54" s="194"/>
      <c r="C54" s="194"/>
      <c r="D54" s="194"/>
    </row>
    <row r="55" spans="1:4">
      <c r="A55" s="194"/>
      <c r="B55" s="194"/>
      <c r="C55" s="194"/>
      <c r="D55" s="194"/>
    </row>
    <row r="56" spans="1:4">
      <c r="A56" s="194"/>
      <c r="B56" s="194"/>
      <c r="C56" s="194"/>
      <c r="D56" s="194"/>
    </row>
    <row r="57" spans="1:4">
      <c r="A57" s="194"/>
      <c r="B57" s="194"/>
      <c r="C57" s="194"/>
      <c r="D57" s="194"/>
    </row>
    <row r="58" spans="1:4">
      <c r="A58" s="194"/>
      <c r="B58" s="194"/>
      <c r="C58" s="194"/>
      <c r="D58" s="194"/>
    </row>
    <row r="59" spans="1:4">
      <c r="A59" s="194"/>
      <c r="B59" s="194"/>
      <c r="C59" s="194"/>
      <c r="D59" s="194"/>
    </row>
    <row r="60" spans="1:4">
      <c r="A60" s="194"/>
      <c r="B60" s="194"/>
      <c r="C60" s="194"/>
      <c r="D60" s="194"/>
    </row>
    <row r="61" spans="1:4">
      <c r="A61" s="194"/>
      <c r="B61" s="194"/>
      <c r="C61" s="194"/>
      <c r="D61" s="194"/>
    </row>
    <row r="62" spans="1:4">
      <c r="A62" s="194"/>
      <c r="B62" s="194"/>
      <c r="C62" s="194"/>
      <c r="D62" s="194"/>
    </row>
    <row r="63" spans="1:4">
      <c r="A63" s="194"/>
      <c r="B63" s="194"/>
      <c r="C63" s="194"/>
      <c r="D63" s="194"/>
    </row>
    <row r="64" spans="1:4">
      <c r="A64" s="194"/>
      <c r="B64" s="194"/>
      <c r="C64" s="194"/>
      <c r="D64" s="194"/>
    </row>
    <row r="65" spans="1:4">
      <c r="A65" s="194"/>
      <c r="B65" s="194"/>
      <c r="C65" s="194"/>
      <c r="D65" s="194"/>
    </row>
    <row r="66" spans="1:4">
      <c r="A66" s="194"/>
      <c r="B66" s="194"/>
      <c r="C66" s="194"/>
      <c r="D66" s="194"/>
    </row>
    <row r="67" spans="1:4">
      <c r="A67" s="194"/>
      <c r="B67" s="194"/>
      <c r="C67" s="194"/>
      <c r="D67" s="194"/>
    </row>
    <row r="68" spans="1:4">
      <c r="A68" s="194"/>
      <c r="B68" s="194"/>
      <c r="C68" s="194"/>
      <c r="D68" s="194"/>
    </row>
    <row r="69" spans="1:4">
      <c r="A69" s="194"/>
      <c r="B69" s="194"/>
      <c r="C69" s="194"/>
      <c r="D69" s="194"/>
    </row>
    <row r="70" spans="1:4">
      <c r="A70" s="194"/>
      <c r="B70" s="194"/>
      <c r="C70" s="194"/>
      <c r="D70" s="194"/>
    </row>
    <row r="71" spans="1:4">
      <c r="A71" s="194"/>
      <c r="B71" s="194"/>
      <c r="C71" s="194"/>
      <c r="D71" s="194"/>
    </row>
    <row r="72" spans="1:4">
      <c r="A72" s="194"/>
      <c r="B72" s="194"/>
      <c r="C72" s="194"/>
      <c r="D72" s="194"/>
    </row>
    <row r="73" spans="1:4">
      <c r="A73" s="194"/>
      <c r="B73" s="194"/>
      <c r="C73" s="194"/>
      <c r="D73" s="194"/>
    </row>
    <row r="74" spans="1:4">
      <c r="A74" s="194"/>
      <c r="B74" s="194"/>
      <c r="C74" s="194"/>
      <c r="D74" s="194"/>
    </row>
    <row r="75" spans="1:4">
      <c r="A75" s="194"/>
      <c r="B75" s="194"/>
      <c r="C75" s="194"/>
      <c r="D75" s="194"/>
    </row>
    <row r="76" spans="1:4">
      <c r="A76" s="194"/>
      <c r="B76" s="194"/>
      <c r="C76" s="194"/>
      <c r="D76" s="194"/>
    </row>
    <row r="77" spans="1:4">
      <c r="A77" s="194"/>
      <c r="B77" s="194"/>
      <c r="C77" s="194"/>
      <c r="D77" s="194"/>
    </row>
    <row r="78" spans="1:4">
      <c r="A78" s="194"/>
      <c r="B78" s="194"/>
      <c r="C78" s="194"/>
      <c r="D78" s="194"/>
    </row>
    <row r="79" spans="1:4">
      <c r="A79" s="194"/>
      <c r="B79" s="194"/>
      <c r="C79" s="194"/>
      <c r="D79" s="194"/>
    </row>
    <row r="80" spans="1:4">
      <c r="A80" s="194"/>
      <c r="B80" s="194"/>
      <c r="C80" s="194"/>
      <c r="D80" s="194"/>
    </row>
    <row r="81" spans="1:4">
      <c r="A81" s="194"/>
      <c r="B81" s="194"/>
      <c r="C81" s="194"/>
      <c r="D81" s="194"/>
    </row>
    <row r="82" spans="1:4">
      <c r="A82" s="194"/>
      <c r="B82" s="194"/>
      <c r="C82" s="194"/>
      <c r="D82" s="194"/>
    </row>
    <row r="83" spans="1:4">
      <c r="A83" s="194"/>
      <c r="B83" s="194"/>
      <c r="C83" s="194"/>
      <c r="D83" s="194"/>
    </row>
    <row r="84" spans="1:4">
      <c r="A84" s="194"/>
      <c r="B84" s="194"/>
      <c r="C84" s="194"/>
      <c r="D84" s="194"/>
    </row>
    <row r="85" spans="1:4">
      <c r="A85" s="194"/>
      <c r="B85" s="194"/>
      <c r="C85" s="194"/>
      <c r="D85" s="194"/>
    </row>
    <row r="86" spans="1:4">
      <c r="A86" s="194"/>
      <c r="B86" s="194"/>
      <c r="C86" s="194"/>
      <c r="D86" s="194"/>
    </row>
    <row r="87" spans="1:4">
      <c r="A87" s="194"/>
      <c r="B87" s="194"/>
      <c r="C87" s="194"/>
      <c r="D87" s="194"/>
    </row>
    <row r="88" spans="1:4">
      <c r="A88" s="194"/>
      <c r="B88" s="194"/>
      <c r="C88" s="194"/>
      <c r="D88" s="194"/>
    </row>
    <row r="89" spans="1:4">
      <c r="A89" s="194"/>
      <c r="B89" s="194"/>
      <c r="C89" s="194"/>
      <c r="D89" s="194"/>
    </row>
    <row r="90" spans="1:4">
      <c r="A90" s="194"/>
      <c r="B90" s="194"/>
      <c r="C90" s="194"/>
      <c r="D90" s="194"/>
    </row>
    <row r="91" spans="1:4">
      <c r="A91" s="194"/>
      <c r="B91" s="194"/>
      <c r="C91" s="194"/>
      <c r="D91" s="194"/>
    </row>
    <row r="92" spans="1:4">
      <c r="A92" s="194"/>
      <c r="B92" s="194"/>
      <c r="C92" s="194"/>
      <c r="D92" s="194"/>
    </row>
    <row r="93" spans="1:4">
      <c r="A93" s="194"/>
      <c r="B93" s="194"/>
      <c r="C93" s="194"/>
      <c r="D93" s="194"/>
    </row>
    <row r="94" spans="1:4">
      <c r="A94" s="194"/>
      <c r="B94" s="194"/>
      <c r="C94" s="194"/>
      <c r="D94" s="194"/>
    </row>
    <row r="95" spans="1:4">
      <c r="A95" s="194"/>
      <c r="B95" s="194"/>
      <c r="C95" s="194"/>
      <c r="D95" s="194"/>
    </row>
    <row r="96" spans="1:4">
      <c r="A96" s="194"/>
      <c r="B96" s="194"/>
      <c r="C96" s="194"/>
      <c r="D96" s="194"/>
    </row>
    <row r="97" spans="1:4">
      <c r="A97" s="194"/>
      <c r="B97" s="194"/>
      <c r="C97" s="194"/>
      <c r="D97" s="194"/>
    </row>
    <row r="98" spans="1:4">
      <c r="A98" s="194"/>
      <c r="B98" s="194"/>
      <c r="C98" s="194"/>
      <c r="D98" s="194"/>
    </row>
    <row r="99" spans="1:4">
      <c r="A99" s="194"/>
      <c r="B99" s="194"/>
      <c r="C99" s="194"/>
      <c r="D99" s="194"/>
    </row>
    <row r="100" spans="1:4">
      <c r="A100" s="194"/>
      <c r="B100" s="194"/>
      <c r="C100" s="194"/>
      <c r="D100" s="194"/>
    </row>
  </sheetData>
  <mergeCells count="20">
    <mergeCell ref="A26:D26"/>
    <mergeCell ref="A27:D27"/>
    <mergeCell ref="A28:D28"/>
    <mergeCell ref="A29:D29"/>
    <mergeCell ref="A30:D30"/>
    <mergeCell ref="B16:D16"/>
    <mergeCell ref="A23:D23"/>
    <mergeCell ref="A24:D24"/>
    <mergeCell ref="A25:D25"/>
    <mergeCell ref="A12:D12"/>
    <mergeCell ref="A13:D13"/>
    <mergeCell ref="A15:D15"/>
    <mergeCell ref="A14:D14"/>
    <mergeCell ref="B4:D4"/>
    <mergeCell ref="B5:D5"/>
    <mergeCell ref="A11:D11"/>
    <mergeCell ref="A10:D10"/>
    <mergeCell ref="A1:D1"/>
    <mergeCell ref="A2:D2"/>
    <mergeCell ref="A3:D3"/>
  </mergeCells>
  <pageMargins left="0.45" right="0.45" top="0.5" bottom="0.5" header="0.3" footer="0.3"/>
  <pageSetup scale="22" fitToHeight="0" orientation="portrait" horizontalDpi="1200" verticalDpi="1200" r:id="rId1"/>
  <headerFooter>
    <oddFooter>&amp;C&amp;10 2025-2026 New Fee Request - Fire 200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08C7-8EB0-467A-BA06-750734BE39D7}">
  <sheetPr>
    <pageSetUpPr fitToPage="1"/>
  </sheetPr>
  <dimension ref="A1:O92"/>
  <sheetViews>
    <sheetView workbookViewId="0">
      <selection activeCell="G17" sqref="G17"/>
    </sheetView>
  </sheetViews>
  <sheetFormatPr defaultRowHeight="15"/>
  <cols>
    <col min="1" max="1" width="57.6640625" customWidth="1"/>
    <col min="2" max="2" width="22.6640625" customWidth="1"/>
    <col min="3" max="3" width="19.6640625" customWidth="1"/>
    <col min="4" max="4" width="17" customWidth="1"/>
    <col min="5" max="15" width="8.88671875" style="194"/>
  </cols>
  <sheetData>
    <row r="1" spans="1:15" ht="21.75" customHeight="1">
      <c r="A1" s="730" t="s">
        <v>334</v>
      </c>
      <c r="B1" s="730"/>
      <c r="C1" s="730"/>
      <c r="D1" s="730"/>
    </row>
    <row r="2" spans="1:15" ht="56.25" customHeight="1" thickBot="1">
      <c r="A2" s="731" t="s">
        <v>335</v>
      </c>
      <c r="B2" s="731"/>
      <c r="C2" s="731"/>
      <c r="D2" s="731"/>
    </row>
    <row r="3" spans="1:15" ht="15.75" thickBot="1">
      <c r="A3" s="749" t="s">
        <v>336</v>
      </c>
      <c r="B3" s="750"/>
      <c r="C3" s="750"/>
      <c r="D3" s="751"/>
    </row>
    <row r="4" spans="1:15" ht="16.5" thickBot="1">
      <c r="A4" s="388" t="s">
        <v>355</v>
      </c>
      <c r="B4" s="722" t="s">
        <v>104</v>
      </c>
      <c r="C4" s="722"/>
      <c r="D4" s="723"/>
    </row>
    <row r="5" spans="1:15" ht="16.5" thickBot="1">
      <c r="A5" s="389" t="s">
        <v>356</v>
      </c>
      <c r="B5" s="722" t="s">
        <v>368</v>
      </c>
      <c r="C5" s="722"/>
      <c r="D5" s="723"/>
    </row>
    <row r="6" spans="1:15" ht="16.5" thickBot="1">
      <c r="A6" s="389" t="s">
        <v>357</v>
      </c>
      <c r="B6" s="409" t="s">
        <v>369</v>
      </c>
      <c r="C6" s="390"/>
      <c r="D6" s="391"/>
    </row>
    <row r="7" spans="1:15" ht="16.5" thickBot="1">
      <c r="A7" s="392" t="s">
        <v>358</v>
      </c>
      <c r="B7" s="410" t="s">
        <v>370</v>
      </c>
      <c r="C7" s="390"/>
      <c r="D7" s="391"/>
    </row>
    <row r="8" spans="1:15" ht="16.5" thickBot="1">
      <c r="A8" s="392" t="s">
        <v>359</v>
      </c>
      <c r="B8" s="411">
        <v>75</v>
      </c>
      <c r="C8" s="390"/>
      <c r="D8" s="391"/>
    </row>
    <row r="9" spans="1:15" ht="16.5" thickBot="1">
      <c r="A9" s="392" t="s">
        <v>360</v>
      </c>
      <c r="B9" s="393">
        <v>0.25</v>
      </c>
      <c r="C9" s="394"/>
      <c r="D9" s="395"/>
    </row>
    <row r="10" spans="1:15" ht="15.75">
      <c r="A10" s="727" t="s">
        <v>337</v>
      </c>
      <c r="B10" s="728"/>
      <c r="C10" s="728"/>
      <c r="D10" s="729"/>
    </row>
    <row r="11" spans="1:15" ht="50.25" customHeight="1" thickBot="1">
      <c r="A11" s="724" t="s">
        <v>371</v>
      </c>
      <c r="B11" s="725"/>
      <c r="C11" s="725"/>
      <c r="D11" s="726"/>
    </row>
    <row r="12" spans="1:15" s="396" customFormat="1" ht="32.450000000000003" customHeight="1">
      <c r="A12" s="746" t="s">
        <v>338</v>
      </c>
      <c r="B12" s="747"/>
      <c r="C12" s="747"/>
      <c r="D12" s="748"/>
      <c r="E12" s="521"/>
      <c r="F12" s="521"/>
      <c r="G12" s="521"/>
      <c r="H12" s="521"/>
      <c r="I12" s="521"/>
      <c r="J12" s="521"/>
      <c r="K12" s="521"/>
      <c r="L12" s="521"/>
      <c r="M12" s="521"/>
      <c r="N12" s="521"/>
      <c r="O12" s="521"/>
    </row>
    <row r="13" spans="1:15" ht="35.25" customHeight="1" thickBot="1">
      <c r="A13" s="724" t="s">
        <v>362</v>
      </c>
      <c r="B13" s="725"/>
      <c r="C13" s="725"/>
      <c r="D13" s="726"/>
    </row>
    <row r="14" spans="1:15" ht="32.450000000000003" customHeight="1">
      <c r="A14" s="737" t="s">
        <v>339</v>
      </c>
      <c r="B14" s="738"/>
      <c r="C14" s="738"/>
      <c r="D14" s="739"/>
    </row>
    <row r="15" spans="1:15" ht="37.5" customHeight="1" thickBot="1">
      <c r="A15" s="724" t="s">
        <v>363</v>
      </c>
      <c r="B15" s="725"/>
      <c r="C15" s="725"/>
      <c r="D15" s="726"/>
    </row>
    <row r="16" spans="1:15" ht="16.5" thickBot="1">
      <c r="A16" s="397" t="s">
        <v>340</v>
      </c>
      <c r="B16" s="735"/>
      <c r="C16" s="735"/>
      <c r="D16" s="736"/>
    </row>
    <row r="17" spans="1:4" ht="15.75">
      <c r="A17" s="398" t="s">
        <v>341</v>
      </c>
      <c r="B17" s="399" t="s">
        <v>342</v>
      </c>
      <c r="C17" s="400" t="s">
        <v>343</v>
      </c>
      <c r="D17" s="401" t="s">
        <v>344</v>
      </c>
    </row>
    <row r="18" spans="1:4" ht="15.75">
      <c r="A18" s="402" t="s">
        <v>345</v>
      </c>
      <c r="B18" s="412">
        <v>0</v>
      </c>
      <c r="C18" s="413">
        <v>0</v>
      </c>
      <c r="D18" s="414">
        <v>0</v>
      </c>
    </row>
    <row r="19" spans="1:4" ht="15.75">
      <c r="A19" s="403" t="s">
        <v>346</v>
      </c>
      <c r="B19" s="415">
        <v>0</v>
      </c>
      <c r="C19" s="416">
        <v>0</v>
      </c>
      <c r="D19" s="417">
        <v>0</v>
      </c>
    </row>
    <row r="20" spans="1:4" ht="16.5" thickBot="1">
      <c r="A20" s="402" t="s">
        <v>347</v>
      </c>
      <c r="B20" s="415">
        <v>0</v>
      </c>
      <c r="C20" s="416">
        <v>0</v>
      </c>
      <c r="D20" s="417">
        <v>0</v>
      </c>
    </row>
    <row r="21" spans="1:4" ht="16.5" thickBot="1">
      <c r="A21" s="388" t="s">
        <v>348</v>
      </c>
      <c r="B21" s="418">
        <v>875</v>
      </c>
      <c r="C21" s="404"/>
      <c r="D21" s="405"/>
    </row>
    <row r="22" spans="1:4" ht="16.5" thickBot="1">
      <c r="A22" s="406" t="s">
        <v>349</v>
      </c>
      <c r="B22" s="418">
        <v>875</v>
      </c>
      <c r="C22" s="407"/>
      <c r="D22" s="408"/>
    </row>
    <row r="23" spans="1:4" ht="15.75">
      <c r="A23" s="737" t="s">
        <v>350</v>
      </c>
      <c r="B23" s="738"/>
      <c r="C23" s="738"/>
      <c r="D23" s="739"/>
    </row>
    <row r="24" spans="1:4" ht="30.75" customHeight="1" thickBot="1">
      <c r="A24" s="740" t="s">
        <v>372</v>
      </c>
      <c r="B24" s="741"/>
      <c r="C24" s="741"/>
      <c r="D24" s="742"/>
    </row>
    <row r="25" spans="1:4" ht="63.4" customHeight="1">
      <c r="A25" s="752" t="s">
        <v>351</v>
      </c>
      <c r="B25" s="753"/>
      <c r="C25" s="753"/>
      <c r="D25" s="754"/>
    </row>
    <row r="26" spans="1:4" ht="26.25" customHeight="1" thickBot="1">
      <c r="A26" s="740" t="s">
        <v>365</v>
      </c>
      <c r="B26" s="741"/>
      <c r="C26" s="741"/>
      <c r="D26" s="742"/>
    </row>
    <row r="27" spans="1:4" ht="15.75">
      <c r="A27" s="752" t="s">
        <v>352</v>
      </c>
      <c r="B27" s="753"/>
      <c r="C27" s="753"/>
      <c r="D27" s="754"/>
    </row>
    <row r="28" spans="1:4" ht="52.5" customHeight="1" thickBot="1">
      <c r="A28" s="740" t="s">
        <v>373</v>
      </c>
      <c r="B28" s="741"/>
      <c r="C28" s="741"/>
      <c r="D28" s="742"/>
    </row>
    <row r="29" spans="1:4" ht="15.75">
      <c r="A29" s="752" t="s">
        <v>353</v>
      </c>
      <c r="B29" s="753"/>
      <c r="C29" s="753"/>
      <c r="D29" s="754"/>
    </row>
    <row r="30" spans="1:4" ht="36" customHeight="1" thickBot="1">
      <c r="A30" s="740" t="s">
        <v>367</v>
      </c>
      <c r="B30" s="741"/>
      <c r="C30" s="741"/>
      <c r="D30" s="742"/>
    </row>
    <row r="31" spans="1:4">
      <c r="A31" s="41"/>
      <c r="B31" s="41"/>
      <c r="C31" s="41"/>
      <c r="D31" s="41"/>
    </row>
    <row r="32" spans="1:4">
      <c r="A32" s="41"/>
      <c r="B32" s="41"/>
      <c r="C32" s="41"/>
      <c r="D32" s="41"/>
    </row>
    <row r="33" spans="1:8">
      <c r="A33" s="41"/>
      <c r="B33" s="41"/>
      <c r="C33" s="41"/>
      <c r="D33" s="41"/>
    </row>
    <row r="34" spans="1:8">
      <c r="A34" s="41"/>
      <c r="B34" s="41"/>
      <c r="C34" s="41"/>
      <c r="D34" s="41"/>
    </row>
    <row r="35" spans="1:8">
      <c r="A35" s="41"/>
      <c r="B35" s="41"/>
      <c r="C35" s="41"/>
      <c r="D35" s="41"/>
      <c r="H35" s="194" t="s">
        <v>63</v>
      </c>
    </row>
    <row r="36" spans="1:8">
      <c r="A36" s="41"/>
      <c r="B36" s="41"/>
      <c r="C36" s="41"/>
      <c r="D36" s="41"/>
    </row>
    <row r="37" spans="1:8">
      <c r="A37" s="41"/>
      <c r="B37" s="41"/>
      <c r="C37" s="41"/>
      <c r="D37" s="41"/>
    </row>
    <row r="38" spans="1:8">
      <c r="A38" s="41"/>
      <c r="B38" s="41"/>
      <c r="C38" s="41"/>
      <c r="D38" s="41"/>
    </row>
    <row r="39" spans="1:8">
      <c r="A39" s="41"/>
      <c r="B39" s="41"/>
      <c r="C39" s="41"/>
      <c r="D39" s="41"/>
    </row>
    <row r="40" spans="1:8">
      <c r="A40" s="41"/>
      <c r="B40" s="41"/>
      <c r="C40" s="41"/>
      <c r="D40" s="41"/>
    </row>
    <row r="41" spans="1:8">
      <c r="A41" s="41"/>
      <c r="B41" s="41"/>
      <c r="C41" s="41"/>
      <c r="D41" s="41"/>
    </row>
    <row r="42" spans="1:8">
      <c r="A42" s="41"/>
      <c r="B42" s="41"/>
      <c r="C42" s="41"/>
      <c r="D42" s="41"/>
    </row>
    <row r="43" spans="1:8">
      <c r="A43" s="41"/>
      <c r="B43" s="41"/>
      <c r="C43" s="41"/>
      <c r="D43" s="41"/>
    </row>
    <row r="44" spans="1:8">
      <c r="A44" s="41"/>
      <c r="B44" s="41"/>
      <c r="C44" s="41"/>
      <c r="D44" s="41"/>
    </row>
    <row r="45" spans="1:8">
      <c r="A45" s="41"/>
      <c r="B45" s="41"/>
      <c r="C45" s="41"/>
      <c r="D45" s="41"/>
    </row>
    <row r="46" spans="1:8">
      <c r="A46" s="41"/>
      <c r="B46" s="41"/>
      <c r="C46" s="41"/>
      <c r="D46" s="41"/>
    </row>
    <row r="47" spans="1:8">
      <c r="A47" s="41"/>
      <c r="B47" s="41"/>
      <c r="C47" s="41"/>
      <c r="D47" s="41"/>
    </row>
    <row r="48" spans="1:8">
      <c r="A48" s="41"/>
      <c r="B48" s="41"/>
      <c r="C48" s="41"/>
      <c r="D48" s="41"/>
    </row>
    <row r="49" spans="1:4">
      <c r="A49" s="41"/>
      <c r="B49" s="41"/>
      <c r="C49" s="41"/>
      <c r="D49" s="41"/>
    </row>
    <row r="50" spans="1:4">
      <c r="A50" s="194"/>
      <c r="B50" s="194"/>
      <c r="C50" s="194"/>
      <c r="D50" s="194"/>
    </row>
    <row r="51" spans="1:4">
      <c r="A51" s="194"/>
      <c r="B51" s="194"/>
      <c r="C51" s="194"/>
      <c r="D51" s="194"/>
    </row>
    <row r="52" spans="1:4">
      <c r="A52" s="194"/>
      <c r="B52" s="194"/>
      <c r="C52" s="194"/>
      <c r="D52" s="194"/>
    </row>
    <row r="53" spans="1:4">
      <c r="A53" s="194"/>
      <c r="B53" s="194"/>
      <c r="C53" s="194"/>
      <c r="D53" s="194"/>
    </row>
    <row r="54" spans="1:4">
      <c r="A54" s="194"/>
      <c r="B54" s="194"/>
      <c r="C54" s="194"/>
      <c r="D54" s="194"/>
    </row>
    <row r="55" spans="1:4">
      <c r="A55" s="194"/>
      <c r="B55" s="194"/>
      <c r="C55" s="194"/>
      <c r="D55" s="194"/>
    </row>
    <row r="56" spans="1:4">
      <c r="A56" s="194"/>
      <c r="B56" s="194"/>
      <c r="C56" s="194"/>
      <c r="D56" s="194"/>
    </row>
    <row r="57" spans="1:4">
      <c r="A57" s="194"/>
      <c r="B57" s="194"/>
      <c r="C57" s="194"/>
      <c r="D57" s="194"/>
    </row>
    <row r="58" spans="1:4">
      <c r="A58" s="194"/>
      <c r="B58" s="194"/>
      <c r="C58" s="194"/>
      <c r="D58" s="194"/>
    </row>
    <row r="59" spans="1:4">
      <c r="A59" s="194"/>
      <c r="B59" s="194"/>
      <c r="C59" s="194"/>
      <c r="D59" s="194"/>
    </row>
    <row r="60" spans="1:4">
      <c r="A60" s="194"/>
      <c r="B60" s="194"/>
      <c r="C60" s="194"/>
      <c r="D60" s="194"/>
    </row>
    <row r="61" spans="1:4">
      <c r="A61" s="194"/>
      <c r="B61" s="194"/>
      <c r="C61" s="194"/>
      <c r="D61" s="194"/>
    </row>
    <row r="62" spans="1:4">
      <c r="A62" s="194"/>
      <c r="B62" s="194"/>
      <c r="C62" s="194"/>
      <c r="D62" s="194"/>
    </row>
    <row r="63" spans="1:4">
      <c r="A63" s="194"/>
      <c r="B63" s="194"/>
      <c r="C63" s="194"/>
      <c r="D63" s="194"/>
    </row>
    <row r="64" spans="1:4">
      <c r="A64" s="194"/>
      <c r="B64" s="194"/>
      <c r="C64" s="194"/>
      <c r="D64" s="194"/>
    </row>
    <row r="65" spans="1:4">
      <c r="A65" s="194"/>
      <c r="B65" s="194"/>
      <c r="C65" s="194"/>
      <c r="D65" s="194"/>
    </row>
    <row r="66" spans="1:4">
      <c r="A66" s="194"/>
      <c r="B66" s="194"/>
      <c r="C66" s="194"/>
      <c r="D66" s="194"/>
    </row>
    <row r="67" spans="1:4">
      <c r="A67" s="194"/>
      <c r="B67" s="194"/>
      <c r="C67" s="194"/>
      <c r="D67" s="194"/>
    </row>
    <row r="68" spans="1:4">
      <c r="A68" s="194"/>
      <c r="B68" s="194"/>
      <c r="C68" s="194"/>
      <c r="D68" s="194"/>
    </row>
    <row r="69" spans="1:4">
      <c r="A69" s="194"/>
      <c r="B69" s="194"/>
      <c r="C69" s="194"/>
      <c r="D69" s="194"/>
    </row>
    <row r="70" spans="1:4">
      <c r="A70" s="194"/>
      <c r="B70" s="194"/>
      <c r="C70" s="194"/>
      <c r="D70" s="194"/>
    </row>
    <row r="71" spans="1:4">
      <c r="A71" s="194"/>
      <c r="B71" s="194"/>
      <c r="C71" s="194"/>
      <c r="D71" s="194"/>
    </row>
    <row r="72" spans="1:4">
      <c r="A72" s="194"/>
      <c r="B72" s="194"/>
      <c r="C72" s="194"/>
      <c r="D72" s="194"/>
    </row>
    <row r="73" spans="1:4">
      <c r="A73" s="194"/>
      <c r="B73" s="194"/>
      <c r="C73" s="194"/>
      <c r="D73" s="194"/>
    </row>
    <row r="74" spans="1:4">
      <c r="A74" s="194"/>
      <c r="B74" s="194"/>
      <c r="C74" s="194"/>
      <c r="D74" s="194"/>
    </row>
    <row r="75" spans="1:4">
      <c r="A75" s="194"/>
      <c r="B75" s="194"/>
      <c r="C75" s="194"/>
      <c r="D75" s="194"/>
    </row>
    <row r="76" spans="1:4">
      <c r="A76" s="194"/>
      <c r="B76" s="194"/>
      <c r="C76" s="194"/>
      <c r="D76" s="194"/>
    </row>
    <row r="77" spans="1:4">
      <c r="A77" s="194"/>
      <c r="B77" s="194"/>
      <c r="C77" s="194"/>
      <c r="D77" s="194"/>
    </row>
    <row r="78" spans="1:4">
      <c r="A78" s="194"/>
      <c r="B78" s="194"/>
      <c r="C78" s="194"/>
      <c r="D78" s="194"/>
    </row>
    <row r="79" spans="1:4">
      <c r="A79" s="194"/>
      <c r="B79" s="194"/>
      <c r="C79" s="194"/>
      <c r="D79" s="194"/>
    </row>
    <row r="80" spans="1:4">
      <c r="A80" s="194"/>
      <c r="B80" s="194"/>
      <c r="C80" s="194"/>
      <c r="D80" s="194"/>
    </row>
    <row r="81" spans="1:4">
      <c r="A81" s="194"/>
      <c r="B81" s="194"/>
      <c r="C81" s="194"/>
      <c r="D81" s="194"/>
    </row>
    <row r="82" spans="1:4">
      <c r="A82" s="194"/>
      <c r="B82" s="194"/>
      <c r="C82" s="194"/>
      <c r="D82" s="194"/>
    </row>
    <row r="83" spans="1:4">
      <c r="A83" s="194"/>
      <c r="B83" s="194"/>
      <c r="C83" s="194"/>
      <c r="D83" s="194"/>
    </row>
    <row r="84" spans="1:4">
      <c r="A84" s="194"/>
      <c r="B84" s="194"/>
      <c r="C84" s="194"/>
      <c r="D84" s="194"/>
    </row>
    <row r="85" spans="1:4">
      <c r="A85" s="194"/>
      <c r="B85" s="194"/>
      <c r="C85" s="194"/>
      <c r="D85" s="194"/>
    </row>
    <row r="86" spans="1:4">
      <c r="A86" s="194"/>
      <c r="B86" s="194"/>
      <c r="C86" s="194"/>
      <c r="D86" s="194"/>
    </row>
    <row r="87" spans="1:4">
      <c r="A87" s="194"/>
      <c r="B87" s="194"/>
      <c r="C87" s="194"/>
      <c r="D87" s="194"/>
    </row>
    <row r="88" spans="1:4">
      <c r="A88" s="194"/>
      <c r="B88" s="194"/>
      <c r="C88" s="194"/>
      <c r="D88" s="194"/>
    </row>
    <row r="89" spans="1:4">
      <c r="A89" s="194"/>
      <c r="B89" s="194"/>
      <c r="C89" s="194"/>
      <c r="D89" s="194"/>
    </row>
    <row r="90" spans="1:4">
      <c r="A90" s="194"/>
      <c r="B90" s="194"/>
      <c r="C90" s="194"/>
      <c r="D90" s="194"/>
    </row>
    <row r="91" spans="1:4">
      <c r="A91" s="194"/>
      <c r="B91" s="194"/>
      <c r="C91" s="194"/>
      <c r="D91" s="194"/>
    </row>
    <row r="92" spans="1:4">
      <c r="A92" s="194"/>
      <c r="B92" s="194"/>
      <c r="C92" s="194"/>
      <c r="D92" s="194"/>
    </row>
  </sheetData>
  <mergeCells count="20">
    <mergeCell ref="A29:D29"/>
    <mergeCell ref="A30:D30"/>
    <mergeCell ref="A23:D23"/>
    <mergeCell ref="A24:D24"/>
    <mergeCell ref="A25:D25"/>
    <mergeCell ref="A26:D26"/>
    <mergeCell ref="A27:D27"/>
    <mergeCell ref="A28:D28"/>
    <mergeCell ref="B16:D16"/>
    <mergeCell ref="A1:D1"/>
    <mergeCell ref="A2:D2"/>
    <mergeCell ref="A3:D3"/>
    <mergeCell ref="B4:D4"/>
    <mergeCell ref="B5:D5"/>
    <mergeCell ref="A10:D10"/>
    <mergeCell ref="A11:D11"/>
    <mergeCell ref="A12:D12"/>
    <mergeCell ref="A13:D13"/>
    <mergeCell ref="A14:D14"/>
    <mergeCell ref="A15:D15"/>
  </mergeCells>
  <pageMargins left="0.45" right="0.45" top="0.5" bottom="0.5" header="0.3" footer="0.3"/>
  <pageSetup scale="69" fitToHeight="0" orientation="portrait" horizontalDpi="1200" verticalDpi="1200" r:id="rId1"/>
  <headerFooter>
    <oddFooter>&amp;C&amp;10 2025-2026 Fee Revisions - Fire 101L and 102L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9122A54554BB4C87C404D1495B3300" ma:contentTypeVersion="3" ma:contentTypeDescription="Create a new document." ma:contentTypeScope="" ma:versionID="f4a03721a12fa1462e8023cef2176bef">
  <xsd:schema xmlns:xsd="http://www.w3.org/2001/XMLSchema" xmlns:xs="http://www.w3.org/2001/XMLSchema" xmlns:p="http://schemas.microsoft.com/office/2006/metadata/properties" xmlns:ns2="033050a7-4aae-4f0b-a653-79f5b21991a1" targetNamespace="http://schemas.microsoft.com/office/2006/metadata/properties" ma:root="true" ma:fieldsID="ee2d4e1a94cc58fff5399c64d9b262ab" ns2:_="">
    <xsd:import namespace="033050a7-4aae-4f0b-a653-79f5b21991a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050a7-4aae-4f0b-a653-79f5b2199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25174-F8FA-42D5-99AE-5F2E266ED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050a7-4aae-4f0b-a653-79f5b2199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ECE33-79E7-4261-9CC3-A0F42AB3798A}">
  <ds:schemaRef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033050a7-4aae-4f0b-a653-79f5b21991a1"/>
    <ds:schemaRef ds:uri="http://purl.org/dc/dcmitype/"/>
  </ds:schemaRefs>
</ds:datastoreItem>
</file>

<file path=customXml/itemProps3.xml><?xml version="1.0" encoding="utf-8"?>
<ds:datastoreItem xmlns:ds="http://schemas.openxmlformats.org/officeDocument/2006/customXml" ds:itemID="{248271A3-87FC-4051-82F2-A863973E8230}">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 Sheet</vt:lpstr>
      <vt:lpstr>2025-2026 Tuition</vt:lpstr>
      <vt:lpstr>2025-2026 Tuition Schedule</vt:lpstr>
      <vt:lpstr>Housing-Meal Plan</vt:lpstr>
      <vt:lpstr>Fee Schedule</vt:lpstr>
      <vt:lpstr>Request</vt:lpstr>
      <vt:lpstr>5-Year Info</vt:lpstr>
      <vt:lpstr>1%Incr Limit</vt:lpstr>
      <vt:lpstr>New Fee Request - Fire 200</vt:lpstr>
      <vt:lpstr>Fee Revision - Fire 101L-102L</vt:lpstr>
      <vt:lpstr>'2025-2026 Tuition'!Print_Area</vt:lpstr>
      <vt:lpstr>'2025-2026 Tuition Schedule'!Print_Area</vt:lpstr>
      <vt:lpstr>'Cover Sheet'!Print_Area</vt:lpstr>
      <vt:lpstr>'Fee Revision - Fire 101L-102L'!Print_Area</vt:lpstr>
      <vt:lpstr>'Fee Schedule'!Print_Area</vt:lpstr>
      <vt:lpstr>'Housing-Meal Plan'!Print_Area</vt:lpstr>
      <vt:lpstr>'Fee Schedule'!Print_Titles</vt:lpstr>
    </vt:vector>
  </TitlesOfParts>
  <Manager/>
  <Company>ND University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Cathy McDonald</dc:creator>
  <cp:keywords/>
  <dc:description/>
  <cp:lastModifiedBy>Wietstock, Leslie</cp:lastModifiedBy>
  <cp:revision/>
  <cp:lastPrinted>2025-05-21T19:26:52Z</cp:lastPrinted>
  <dcterms:created xsi:type="dcterms:W3CDTF">1998-01-13T18:01:11Z</dcterms:created>
  <dcterms:modified xsi:type="dcterms:W3CDTF">2025-05-21T19:28:28Z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0x010100EC9122A54554BB4C87C404D1495B3300</vt:lpwstr>
  </property>
  <property fmtid="{D5CDD505-2E9C-101B-9397-08002B2CF9AE}" pid="3" name="MediaServiceImageTags">
    <vt:lpwstr/>
  </property>
</Properties>
</file>